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120" yWindow="300" windowWidth="12120" windowHeight="8652" tabRatio="592"/>
  </bookViews>
  <sheets>
    <sheet name="SUMMARY LIST" sheetId="47" r:id="rId1"/>
  </sheets>
  <definedNames>
    <definedName name="_xlnm.Print_Area" localSheetId="0">'SUMMARY LIST'!$A$1:$G$64</definedName>
  </definedNames>
  <calcPr calcId="145621"/>
</workbook>
</file>

<file path=xl/calcChain.xml><?xml version="1.0" encoding="utf-8"?>
<calcChain xmlns="http://schemas.openxmlformats.org/spreadsheetml/2006/main">
  <c r="G31" i="47" l="1"/>
  <c r="E58" i="47" l="1"/>
  <c r="D57" i="47"/>
  <c r="D58" i="47" s="1"/>
  <c r="E43" i="47"/>
  <c r="E38" i="47"/>
  <c r="E31" i="47"/>
  <c r="D30" i="47"/>
  <c r="F30" i="47" s="1"/>
  <c r="D29" i="47"/>
  <c r="F29" i="47" s="1"/>
  <c r="D28" i="47"/>
  <c r="F28" i="47" s="1"/>
  <c r="D27" i="47"/>
  <c r="F27" i="47" s="1"/>
  <c r="D26" i="47"/>
  <c r="F26" i="47" s="1"/>
  <c r="D25" i="47"/>
  <c r="F25" i="47" s="1"/>
  <c r="D24" i="47"/>
  <c r="F24" i="47" s="1"/>
  <c r="D23" i="47"/>
  <c r="F23" i="47" s="1"/>
  <c r="D22" i="47"/>
  <c r="F22" i="47" s="1"/>
  <c r="D21" i="47"/>
  <c r="F21" i="47" s="1"/>
  <c r="D20" i="47"/>
  <c r="F20" i="47" s="1"/>
  <c r="D19" i="47"/>
  <c r="F19" i="47" s="1"/>
  <c r="D18" i="47"/>
  <c r="F18" i="47" s="1"/>
  <c r="D17" i="47"/>
  <c r="F17" i="47" s="1"/>
  <c r="D16" i="47"/>
  <c r="F16" i="47" s="1"/>
  <c r="D15" i="47"/>
  <c r="F15" i="47" s="1"/>
  <c r="D14" i="47"/>
  <c r="F14" i="47" s="1"/>
  <c r="D13" i="47"/>
  <c r="F13" i="47" s="1"/>
  <c r="D12" i="47"/>
  <c r="F12" i="47" s="1"/>
  <c r="D11" i="47"/>
  <c r="F11" i="47" s="1"/>
  <c r="D10" i="47"/>
  <c r="F10" i="47" s="1"/>
  <c r="D9" i="47"/>
  <c r="F9" i="47" s="1"/>
  <c r="D8" i="47"/>
  <c r="F58" i="47" l="1"/>
  <c r="E46" i="47"/>
  <c r="F57" i="47"/>
  <c r="D31" i="47"/>
  <c r="F31" i="47" s="1"/>
  <c r="F8" i="47"/>
  <c r="IS38" i="47"/>
</calcChain>
</file>

<file path=xl/sharedStrings.xml><?xml version="1.0" encoding="utf-8"?>
<sst xmlns="http://schemas.openxmlformats.org/spreadsheetml/2006/main" count="87" uniqueCount="73">
  <si>
    <t>Dept. of Juvenile Services</t>
  </si>
  <si>
    <t>N00</t>
  </si>
  <si>
    <t>D26</t>
  </si>
  <si>
    <t>D50</t>
  </si>
  <si>
    <t>R30</t>
  </si>
  <si>
    <t>R62</t>
  </si>
  <si>
    <t>S00</t>
  </si>
  <si>
    <t>General Funds</t>
  </si>
  <si>
    <t>(in Millions of $)</t>
  </si>
  <si>
    <t>K00</t>
  </si>
  <si>
    <t>Reduction</t>
  </si>
  <si>
    <t>as a % of</t>
  </si>
  <si>
    <t xml:space="preserve">Agency </t>
  </si>
  <si>
    <t>Appropriation</t>
  </si>
  <si>
    <t>Dept. of Aging</t>
  </si>
  <si>
    <t>Military Dept.</t>
  </si>
  <si>
    <t>Dept. of Assessments and Taxation</t>
  </si>
  <si>
    <t>F10</t>
  </si>
  <si>
    <t>Dept. of Budget and Management</t>
  </si>
  <si>
    <t>Dept. of Natural Resources</t>
  </si>
  <si>
    <t>M00</t>
  </si>
  <si>
    <t>Dept. of Health and Mental Hygiene</t>
  </si>
  <si>
    <t>Dept. of Human Resources</t>
  </si>
  <si>
    <t>Dept. of Labor, Licensing and Regulation</t>
  </si>
  <si>
    <t>R00</t>
  </si>
  <si>
    <t>E50</t>
  </si>
  <si>
    <t>P00</t>
  </si>
  <si>
    <t>R13</t>
  </si>
  <si>
    <t>T00</t>
  </si>
  <si>
    <t>U00</t>
  </si>
  <si>
    <t>V00</t>
  </si>
  <si>
    <t>Morgan State University</t>
  </si>
  <si>
    <t xml:space="preserve">Total - General Funds: </t>
  </si>
  <si>
    <t>Agency Reductions</t>
  </si>
  <si>
    <t>F50</t>
  </si>
  <si>
    <t>Dept. of Information Technology</t>
  </si>
  <si>
    <t>Code</t>
  </si>
  <si>
    <t>Agency</t>
  </si>
  <si>
    <t>Reductions ($)</t>
  </si>
  <si>
    <t>Special Funds</t>
  </si>
  <si>
    <t xml:space="preserve">Total - Special Funds: </t>
  </si>
  <si>
    <t>E75</t>
  </si>
  <si>
    <t>Amend. Approp.</t>
  </si>
  <si>
    <t>R95</t>
  </si>
  <si>
    <t>Baltimore City Community College</t>
  </si>
  <si>
    <t>MD State Dept. of Education - Children's Cabinet Interagency Fund</t>
  </si>
  <si>
    <t>Positions</t>
  </si>
  <si>
    <t>D10</t>
  </si>
  <si>
    <t>D15</t>
  </si>
  <si>
    <t>Executive Dept. - Boards, Commissions and Offices</t>
  </si>
  <si>
    <t>Executive Dept. - Governor</t>
  </si>
  <si>
    <t>MD Higher Education Commission</t>
  </si>
  <si>
    <t>TOTAL GENERAL FUND REDUCTIONS AND BALANCING ACTIONS</t>
  </si>
  <si>
    <t>Working</t>
  </si>
  <si>
    <t>For FY 2017 Amended Appropriation</t>
  </si>
  <si>
    <t>Dept. of Commerce</t>
  </si>
  <si>
    <t>Total FY 2017 Reversions</t>
  </si>
  <si>
    <t>D16</t>
  </si>
  <si>
    <t>Secretary of State</t>
  </si>
  <si>
    <t>D60</t>
  </si>
  <si>
    <t>Maryland State Archives</t>
  </si>
  <si>
    <t>FY 2017 Reversions</t>
  </si>
  <si>
    <t>A00</t>
  </si>
  <si>
    <t>Payments to Civil Divisions of the State</t>
  </si>
  <si>
    <t>D28</t>
  </si>
  <si>
    <t>Maryland Stadium Authority</t>
  </si>
  <si>
    <t>Maryland Lottery and Gaming Control Agency</t>
  </si>
  <si>
    <t>Maryland Department of the Environment - PAYGO</t>
  </si>
  <si>
    <t>Dept. of Housing and Community Development - PAYGO</t>
  </si>
  <si>
    <t>Volkswagen Settlement Revenue</t>
  </si>
  <si>
    <t>Total FY 2017 Revenue Adjustments</t>
  </si>
  <si>
    <t>FY 2017 Revenue Adjustments</t>
  </si>
  <si>
    <t>University System of Maryland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</si>
</sst>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#,##0.0"/>
    <numFmt numFmtId="167" formatCode="0.00000000"/>
  </numFmts>
  <fonts count="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 applyFill="1" applyBorder="1"/>
    <xf numFmtId="3" fontId="4" fillId="0" borderId="0" xfId="0" applyNumberFormat="1" applyFont="1" applyFill="1" applyBorder="1"/>
    <xf numFmtId="10" fontId="4" fillId="0" borderId="0" xfId="0" applyNumberFormat="1" applyFont="1" applyFill="1" applyBorder="1"/>
    <xf numFmtId="0" fontId="4" fillId="0" borderId="0" xfId="0" applyFont="1" applyFill="1"/>
    <xf numFmtId="164" fontId="4" fillId="0" borderId="0" xfId="0" applyNumberFormat="1" applyFont="1" applyFill="1"/>
    <xf numFmtId="165" fontId="4" fillId="0" borderId="0" xfId="0" applyNumberFormat="1" applyFont="1" applyFill="1"/>
    <xf numFmtId="3" fontId="4" fillId="0" borderId="0" xfId="0" applyNumberFormat="1" applyFont="1" applyFill="1"/>
    <xf numFmtId="3" fontId="3" fillId="0" borderId="0" xfId="0" applyNumberFormat="1" applyFont="1" applyFill="1" applyBorder="1"/>
    <xf numFmtId="39" fontId="4" fillId="0" borderId="0" xfId="0" applyNumberFormat="1" applyFont="1" applyFill="1" applyBorder="1"/>
    <xf numFmtId="3" fontId="4" fillId="0" borderId="1" xfId="0" applyNumberFormat="1" applyFont="1" applyFill="1" applyBorder="1"/>
    <xf numFmtId="0" fontId="3" fillId="0" borderId="0" xfId="0" applyFont="1" applyFill="1" applyBorder="1" applyAlignment="1">
      <alignment horizontal="right"/>
    </xf>
    <xf numFmtId="4" fontId="4" fillId="0" borderId="0" xfId="0" applyNumberFormat="1" applyFont="1" applyFill="1" applyBorder="1"/>
    <xf numFmtId="2" fontId="4" fillId="0" borderId="0" xfId="0" applyNumberFormat="1" applyFont="1" applyFill="1"/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167" fontId="4" fillId="0" borderId="0" xfId="0" applyNumberFormat="1" applyFont="1" applyFill="1"/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/>
    <xf numFmtId="0" fontId="3" fillId="0" borderId="1" xfId="0" applyFont="1" applyFill="1" applyBorder="1" applyAlignment="1">
      <alignment horizontal="center"/>
    </xf>
    <xf numFmtId="4" fontId="3" fillId="0" borderId="0" xfId="0" applyNumberFormat="1" applyFont="1" applyFill="1" applyBorder="1"/>
    <xf numFmtId="10" fontId="3" fillId="0" borderId="0" xfId="0" applyNumberFormat="1" applyFont="1" applyFill="1" applyBorder="1"/>
    <xf numFmtId="39" fontId="3" fillId="0" borderId="0" xfId="0" applyNumberFormat="1" applyFont="1" applyFill="1" applyBorder="1"/>
    <xf numFmtId="166" fontId="3" fillId="0" borderId="0" xfId="0" applyNumberFormat="1" applyFont="1" applyFill="1" applyBorder="1"/>
    <xf numFmtId="0" fontId="0" fillId="0" borderId="0" xfId="0" applyFill="1"/>
    <xf numFmtId="0" fontId="3" fillId="0" borderId="0" xfId="0" applyFont="1" applyFill="1" applyBorder="1" applyAlignment="1">
      <alignment horizontal="right" vertical="top"/>
    </xf>
    <xf numFmtId="0" fontId="0" fillId="0" borderId="0" xfId="0" applyFill="1" applyBorder="1"/>
    <xf numFmtId="0" fontId="4" fillId="0" borderId="0" xfId="0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top" wrapText="1"/>
    </xf>
    <xf numFmtId="10" fontId="3" fillId="0" borderId="0" xfId="0" applyNumberFormat="1" applyFont="1" applyFill="1" applyBorder="1" applyAlignment="1">
      <alignment vertical="top" wrapText="1"/>
    </xf>
    <xf numFmtId="166" fontId="3" fillId="0" borderId="0" xfId="0" applyNumberFormat="1" applyFont="1" applyFill="1" applyBorder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2" fillId="0" borderId="0" xfId="0" applyFont="1" applyFill="1"/>
    <xf numFmtId="10" fontId="4" fillId="0" borderId="2" xfId="0" applyNumberFormat="1" applyFont="1" applyFill="1" applyBorder="1"/>
    <xf numFmtId="4" fontId="3" fillId="0" borderId="2" xfId="0" applyNumberFormat="1" applyFont="1" applyFill="1" applyBorder="1"/>
    <xf numFmtId="3" fontId="3" fillId="0" borderId="2" xfId="0" applyNumberFormat="1" applyFont="1" applyFill="1" applyBorder="1"/>
    <xf numFmtId="0" fontId="0" fillId="0" borderId="2" xfId="0" applyFill="1" applyBorder="1"/>
    <xf numFmtId="0" fontId="3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0" fillId="0" borderId="1" xfId="0" applyFill="1" applyBorder="1"/>
    <xf numFmtId="3" fontId="3" fillId="0" borderId="0" xfId="0" applyNumberFormat="1" applyFont="1" applyFill="1" applyBorder="1" applyAlignment="1">
      <alignment vertical="top" wrapText="1"/>
    </xf>
    <xf numFmtId="164" fontId="3" fillId="0" borderId="0" xfId="0" applyNumberFormat="1" applyFont="1" applyFill="1"/>
    <xf numFmtId="3" fontId="3" fillId="0" borderId="0" xfId="0" applyNumberFormat="1" applyFont="1" applyFill="1"/>
    <xf numFmtId="39" fontId="4" fillId="0" borderId="1" xfId="0" applyNumberFormat="1" applyFont="1" applyFill="1" applyBorder="1"/>
    <xf numFmtId="2" fontId="4" fillId="0" borderId="1" xfId="0" applyNumberFormat="1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164" fontId="3" fillId="0" borderId="2" xfId="1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0" fontId="1" fillId="0" borderId="0" xfId="0" applyFont="1" applyFill="1" applyBorder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S74"/>
  <sheetViews>
    <sheetView tabSelected="1" view="pageBreakPreview" zoomScale="124" zoomScaleNormal="100" zoomScaleSheetLayoutView="124" workbookViewId="0">
      <selection activeCell="C15" sqref="C15"/>
    </sheetView>
  </sheetViews>
  <sheetFormatPr defaultColWidth="9.109375" defaultRowHeight="12" customHeight="1" x14ac:dyDescent="0.25"/>
  <cols>
    <col min="1" max="1" width="12" style="25" bestFit="1" customWidth="1"/>
    <col min="2" max="2" width="1" style="25" customWidth="1"/>
    <col min="3" max="3" width="57.109375" style="25" customWidth="1"/>
    <col min="4" max="4" width="18.33203125" style="25" customWidth="1"/>
    <col min="5" max="6" width="19.109375" style="25" customWidth="1"/>
    <col min="7" max="7" width="11.109375" style="25" bestFit="1" customWidth="1"/>
    <col min="8" max="8" width="10.44140625" style="25" bestFit="1" customWidth="1"/>
    <col min="9" max="9" width="14" style="25" bestFit="1" customWidth="1"/>
    <col min="10" max="12" width="9.109375" style="25"/>
    <col min="13" max="13" width="11.33203125" style="25" bestFit="1" customWidth="1"/>
    <col min="14" max="16384" width="9.109375" style="25"/>
  </cols>
  <sheetData>
    <row r="1" spans="1:43" s="4" customFormat="1" ht="12" customHeight="1" x14ac:dyDescent="0.25">
      <c r="A1" s="51" t="s">
        <v>33</v>
      </c>
      <c r="B1" s="51"/>
      <c r="C1" s="51"/>
      <c r="D1" s="51"/>
      <c r="E1" s="51"/>
      <c r="F1" s="51"/>
      <c r="G1" s="51"/>
    </row>
    <row r="2" spans="1:43" s="4" customFormat="1" ht="12" customHeight="1" x14ac:dyDescent="0.25">
      <c r="A2" s="51" t="s">
        <v>54</v>
      </c>
      <c r="B2" s="51"/>
      <c r="C2" s="51"/>
      <c r="D2" s="51"/>
      <c r="E2" s="51"/>
      <c r="F2" s="51"/>
      <c r="G2" s="51"/>
    </row>
    <row r="3" spans="1:43" s="14" customFormat="1" ht="12" customHeight="1" x14ac:dyDescent="0.25">
      <c r="A3" s="52" t="s">
        <v>7</v>
      </c>
      <c r="B3" s="52"/>
      <c r="C3" s="52"/>
      <c r="D3" s="52"/>
      <c r="E3" s="52"/>
      <c r="F3" s="52"/>
      <c r="G3" s="52"/>
    </row>
    <row r="4" spans="1:43" s="4" customFormat="1" ht="12" customHeight="1" x14ac:dyDescent="0.25">
      <c r="C4" s="47"/>
      <c r="D4" s="47" t="s">
        <v>53</v>
      </c>
      <c r="E4" s="47"/>
      <c r="F4" s="47" t="s">
        <v>10</v>
      </c>
      <c r="G4" s="47"/>
    </row>
    <row r="5" spans="1:43" s="4" customFormat="1" ht="12" customHeight="1" x14ac:dyDescent="0.25">
      <c r="A5" s="16" t="s">
        <v>37</v>
      </c>
      <c r="C5" s="17"/>
      <c r="D5" s="15" t="s">
        <v>13</v>
      </c>
      <c r="E5" s="15"/>
      <c r="F5" s="47" t="s">
        <v>11</v>
      </c>
      <c r="G5" s="47"/>
    </row>
    <row r="6" spans="1:43" s="4" customFormat="1" ht="12" customHeight="1" x14ac:dyDescent="0.25">
      <c r="A6" s="18" t="s">
        <v>36</v>
      </c>
      <c r="B6" s="19"/>
      <c r="C6" s="20" t="s">
        <v>12</v>
      </c>
      <c r="D6" s="20" t="s">
        <v>8</v>
      </c>
      <c r="E6" s="20" t="s">
        <v>38</v>
      </c>
      <c r="F6" s="20" t="s">
        <v>42</v>
      </c>
      <c r="G6" s="20" t="s">
        <v>46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4" customFormat="1" ht="12" customHeight="1" x14ac:dyDescent="0.25"/>
    <row r="8" spans="1:43" s="4" customFormat="1" ht="12" customHeight="1" x14ac:dyDescent="0.25">
      <c r="A8" s="4" t="s">
        <v>62</v>
      </c>
      <c r="C8" s="4" t="s">
        <v>63</v>
      </c>
      <c r="D8" s="13">
        <f>164377606/1000000</f>
        <v>164.37760599999999</v>
      </c>
      <c r="E8" s="7">
        <v>3922760</v>
      </c>
      <c r="F8" s="3">
        <f t="shared" ref="F8:F31" si="0">+E8/D8/1000000</f>
        <v>2.3864321275003847E-2</v>
      </c>
    </row>
    <row r="9" spans="1:43" s="4" customFormat="1" ht="12" customHeight="1" x14ac:dyDescent="0.25">
      <c r="A9" s="1" t="s">
        <v>47</v>
      </c>
      <c r="B9" s="1"/>
      <c r="C9" s="1" t="s">
        <v>50</v>
      </c>
      <c r="D9" s="12">
        <f>11490204/1000000</f>
        <v>11.490204</v>
      </c>
      <c r="E9" s="2">
        <v>80636</v>
      </c>
      <c r="F9" s="3">
        <f t="shared" si="0"/>
        <v>7.0178040355071154E-3</v>
      </c>
      <c r="G9" s="9"/>
    </row>
    <row r="10" spans="1:43" s="4" customFormat="1" ht="12" customHeight="1" x14ac:dyDescent="0.25">
      <c r="A10" s="1" t="s">
        <v>48</v>
      </c>
      <c r="B10" s="1"/>
      <c r="C10" s="1" t="s">
        <v>49</v>
      </c>
      <c r="D10" s="12">
        <f>111049602/1000000</f>
        <v>111.04960199999999</v>
      </c>
      <c r="E10" s="2">
        <v>298518</v>
      </c>
      <c r="F10" s="3">
        <f t="shared" si="0"/>
        <v>2.6881501115150327E-3</v>
      </c>
      <c r="G10" s="9"/>
      <c r="H10" s="7"/>
    </row>
    <row r="11" spans="1:43" s="4" customFormat="1" ht="12" customHeight="1" x14ac:dyDescent="0.25">
      <c r="A11" s="1" t="s">
        <v>57</v>
      </c>
      <c r="B11" s="1"/>
      <c r="C11" s="1" t="s">
        <v>58</v>
      </c>
      <c r="D11" s="12">
        <f>1984971/1000000</f>
        <v>1.984971</v>
      </c>
      <c r="E11" s="2">
        <v>60000</v>
      </c>
      <c r="F11" s="3">
        <f>+E11/D11/1000000</f>
        <v>3.0227141857488097E-2</v>
      </c>
      <c r="G11" s="9"/>
      <c r="H11" s="7"/>
    </row>
    <row r="12" spans="1:43" s="4" customFormat="1" ht="12" customHeight="1" x14ac:dyDescent="0.25">
      <c r="A12" s="1" t="s">
        <v>2</v>
      </c>
      <c r="B12" s="1"/>
      <c r="C12" s="1" t="s">
        <v>14</v>
      </c>
      <c r="D12" s="12">
        <f>22404040/1000000</f>
        <v>22.404039999999998</v>
      </c>
      <c r="E12" s="2">
        <v>95000</v>
      </c>
      <c r="F12" s="3">
        <f t="shared" si="0"/>
        <v>4.2403066589775775E-3</v>
      </c>
      <c r="G12" s="9"/>
    </row>
    <row r="13" spans="1:43" s="4" customFormat="1" ht="12" customHeight="1" x14ac:dyDescent="0.25">
      <c r="A13" s="1" t="s">
        <v>64</v>
      </c>
      <c r="B13" s="1"/>
      <c r="C13" s="1" t="s">
        <v>65</v>
      </c>
      <c r="D13" s="12">
        <f>12530365/1000000</f>
        <v>12.530365</v>
      </c>
      <c r="E13" s="2">
        <v>1311000</v>
      </c>
      <c r="F13" s="3">
        <f t="shared" si="0"/>
        <v>0.10462584290242144</v>
      </c>
      <c r="G13" s="9"/>
    </row>
    <row r="14" spans="1:43" s="4" customFormat="1" ht="12" customHeight="1" x14ac:dyDescent="0.25">
      <c r="A14" s="1" t="s">
        <v>3</v>
      </c>
      <c r="B14" s="1"/>
      <c r="C14" s="1" t="s">
        <v>15</v>
      </c>
      <c r="D14" s="12">
        <f>12639557/1000000</f>
        <v>12.639557</v>
      </c>
      <c r="E14" s="2">
        <v>168797</v>
      </c>
      <c r="F14" s="3">
        <f t="shared" si="0"/>
        <v>1.3354661085036445E-2</v>
      </c>
      <c r="G14" s="9"/>
    </row>
    <row r="15" spans="1:43" s="4" customFormat="1" ht="12" customHeight="1" x14ac:dyDescent="0.25">
      <c r="A15" s="1" t="s">
        <v>59</v>
      </c>
      <c r="B15" s="1"/>
      <c r="C15" s="1" t="s">
        <v>60</v>
      </c>
      <c r="D15" s="12">
        <f>2490885/1000000</f>
        <v>2.490885</v>
      </c>
      <c r="E15" s="2">
        <v>91000</v>
      </c>
      <c r="F15" s="3">
        <f t="shared" si="0"/>
        <v>3.6533200047372726E-2</v>
      </c>
      <c r="G15" s="9"/>
    </row>
    <row r="16" spans="1:43" s="4" customFormat="1" ht="12" customHeight="1" x14ac:dyDescent="0.25">
      <c r="A16" s="1" t="s">
        <v>25</v>
      </c>
      <c r="B16" s="1"/>
      <c r="C16" s="1" t="s">
        <v>16</v>
      </c>
      <c r="D16" s="12">
        <f>112727645/1000000</f>
        <v>112.727645</v>
      </c>
      <c r="E16" s="2">
        <v>3400000</v>
      </c>
      <c r="F16" s="3">
        <f t="shared" si="0"/>
        <v>3.0161190717680655E-2</v>
      </c>
      <c r="G16" s="9"/>
    </row>
    <row r="17" spans="1:10" s="4" customFormat="1" ht="12" customHeight="1" x14ac:dyDescent="0.25">
      <c r="A17" s="1" t="s">
        <v>17</v>
      </c>
      <c r="B17" s="1"/>
      <c r="C17" s="1" t="s">
        <v>18</v>
      </c>
      <c r="D17" s="12">
        <f>18785685/1000000</f>
        <v>18.785685000000001</v>
      </c>
      <c r="E17" s="2">
        <v>172191</v>
      </c>
      <c r="F17" s="3">
        <f t="shared" si="0"/>
        <v>9.166075125820539E-3</v>
      </c>
      <c r="G17" s="9"/>
    </row>
    <row r="18" spans="1:10" s="4" customFormat="1" ht="12" customHeight="1" x14ac:dyDescent="0.25">
      <c r="A18" s="1" t="s">
        <v>34</v>
      </c>
      <c r="B18" s="1"/>
      <c r="C18" s="1" t="s">
        <v>35</v>
      </c>
      <c r="D18" s="12">
        <f>56136271/1000000</f>
        <v>56.136271000000001</v>
      </c>
      <c r="E18" s="2">
        <v>803000</v>
      </c>
      <c r="F18" s="3">
        <f t="shared" si="0"/>
        <v>1.4304477046578317E-2</v>
      </c>
      <c r="G18" s="9"/>
      <c r="I18" s="5"/>
      <c r="J18" s="6"/>
    </row>
    <row r="19" spans="1:10" s="4" customFormat="1" ht="12" customHeight="1" x14ac:dyDescent="0.25">
      <c r="A19" s="1" t="s">
        <v>9</v>
      </c>
      <c r="B19" s="1"/>
      <c r="C19" s="1" t="s">
        <v>19</v>
      </c>
      <c r="D19" s="12">
        <f>62180595/1000000</f>
        <v>62.180594999999997</v>
      </c>
      <c r="E19" s="2">
        <v>721286</v>
      </c>
      <c r="F19" s="3">
        <f t="shared" si="0"/>
        <v>1.1599856836365108E-2</v>
      </c>
      <c r="G19" s="9"/>
    </row>
    <row r="20" spans="1:10" s="4" customFormat="1" ht="12" customHeight="1" x14ac:dyDescent="0.25">
      <c r="A20" s="1" t="s">
        <v>20</v>
      </c>
      <c r="B20" s="1"/>
      <c r="C20" s="1" t="s">
        <v>21</v>
      </c>
      <c r="D20" s="12">
        <f>4355775138/1000000</f>
        <v>4355.775138</v>
      </c>
      <c r="E20" s="2">
        <v>20820000</v>
      </c>
      <c r="F20" s="3">
        <f t="shared" si="0"/>
        <v>4.7798610672909357E-3</v>
      </c>
      <c r="G20" s="9"/>
      <c r="H20" s="7"/>
    </row>
    <row r="21" spans="1:10" s="4" customFormat="1" ht="12" customHeight="1" x14ac:dyDescent="0.25">
      <c r="A21" s="1" t="s">
        <v>1</v>
      </c>
      <c r="B21" s="1"/>
      <c r="C21" s="1" t="s">
        <v>22</v>
      </c>
      <c r="D21" s="12">
        <f>628231727/1000000</f>
        <v>628.23172699999998</v>
      </c>
      <c r="E21" s="2">
        <v>3700000</v>
      </c>
      <c r="F21" s="3">
        <f t="shared" si="0"/>
        <v>5.8895465494374823E-3</v>
      </c>
      <c r="G21" s="9"/>
    </row>
    <row r="22" spans="1:10" s="4" customFormat="1" ht="12" customHeight="1" x14ac:dyDescent="0.25">
      <c r="A22" s="1" t="s">
        <v>26</v>
      </c>
      <c r="B22" s="1"/>
      <c r="C22" s="1" t="s">
        <v>23</v>
      </c>
      <c r="D22" s="12">
        <f>45385471/1000000</f>
        <v>45.385471000000003</v>
      </c>
      <c r="E22" s="2">
        <v>49508</v>
      </c>
      <c r="F22" s="3">
        <f t="shared" si="0"/>
        <v>1.0908336723001067E-3</v>
      </c>
      <c r="G22" s="9"/>
    </row>
    <row r="23" spans="1:10" s="4" customFormat="1" ht="12" customHeight="1" x14ac:dyDescent="0.25">
      <c r="A23" s="1" t="s">
        <v>24</v>
      </c>
      <c r="B23" s="1"/>
      <c r="C23" s="1" t="s">
        <v>45</v>
      </c>
      <c r="D23" s="12">
        <f>20745000/1000000</f>
        <v>20.745000000000001</v>
      </c>
      <c r="E23" s="2">
        <v>650000</v>
      </c>
      <c r="F23" s="3">
        <f t="shared" si="0"/>
        <v>3.1332851289467341E-2</v>
      </c>
      <c r="G23" s="9"/>
      <c r="I23" s="5"/>
    </row>
    <row r="24" spans="1:10" s="4" customFormat="1" ht="11.25" customHeight="1" x14ac:dyDescent="0.25">
      <c r="A24" s="1" t="s">
        <v>27</v>
      </c>
      <c r="B24" s="1"/>
      <c r="C24" s="1" t="s">
        <v>31</v>
      </c>
      <c r="D24" s="12">
        <f>90408493/1000000</f>
        <v>90.408493000000007</v>
      </c>
      <c r="E24" s="2">
        <v>1004000</v>
      </c>
      <c r="F24" s="3">
        <f t="shared" si="0"/>
        <v>1.1105151371121736E-2</v>
      </c>
      <c r="G24" s="9">
        <v>12</v>
      </c>
    </row>
    <row r="25" spans="1:10" s="4" customFormat="1" ht="12" customHeight="1" x14ac:dyDescent="0.25">
      <c r="A25" s="1" t="s">
        <v>4</v>
      </c>
      <c r="B25" s="1"/>
      <c r="C25" s="50" t="s">
        <v>72</v>
      </c>
      <c r="D25" s="12">
        <f>1274036800/1000000</f>
        <v>1274.0368000000001</v>
      </c>
      <c r="E25" s="2">
        <v>18254000</v>
      </c>
      <c r="F25" s="3">
        <f t="shared" si="0"/>
        <v>1.4327686609994311E-2</v>
      </c>
      <c r="G25" s="9">
        <v>101</v>
      </c>
    </row>
    <row r="26" spans="1:10" s="4" customFormat="1" ht="12" customHeight="1" x14ac:dyDescent="0.25">
      <c r="A26" s="1" t="s">
        <v>5</v>
      </c>
      <c r="B26" s="1"/>
      <c r="C26" s="1" t="s">
        <v>51</v>
      </c>
      <c r="D26" s="12">
        <f>479841211/1000000</f>
        <v>479.84121099999999</v>
      </c>
      <c r="E26" s="2">
        <v>7095094</v>
      </c>
      <c r="F26" s="3">
        <f t="shared" si="0"/>
        <v>1.4786337307739081E-2</v>
      </c>
      <c r="G26" s="9"/>
      <c r="H26" s="7"/>
    </row>
    <row r="27" spans="1:10" s="4" customFormat="1" ht="12" customHeight="1" x14ac:dyDescent="0.25">
      <c r="A27" s="1" t="s">
        <v>43</v>
      </c>
      <c r="B27" s="1"/>
      <c r="C27" s="1" t="s">
        <v>44</v>
      </c>
      <c r="D27" s="12">
        <f>40814442/1000000</f>
        <v>40.814442</v>
      </c>
      <c r="E27" s="2">
        <v>750000</v>
      </c>
      <c r="F27" s="3">
        <f t="shared" si="0"/>
        <v>1.8375848431297921E-2</v>
      </c>
      <c r="G27" s="9"/>
      <c r="I27" s="7"/>
    </row>
    <row r="28" spans="1:10" s="4" customFormat="1" ht="12" customHeight="1" x14ac:dyDescent="0.25">
      <c r="A28" s="1" t="s">
        <v>6</v>
      </c>
      <c r="B28" s="1"/>
      <c r="C28" s="1" t="s">
        <v>68</v>
      </c>
      <c r="D28" s="12">
        <f>+(62451000-4546000)/1000000</f>
        <v>57.905000000000001</v>
      </c>
      <c r="E28" s="2">
        <v>7000000</v>
      </c>
      <c r="F28" s="3">
        <f t="shared" si="0"/>
        <v>0.12088766082376305</v>
      </c>
      <c r="G28" s="9"/>
      <c r="I28" s="7"/>
    </row>
    <row r="29" spans="1:10" s="4" customFormat="1" ht="12" customHeight="1" x14ac:dyDescent="0.25">
      <c r="A29" s="1" t="s">
        <v>28</v>
      </c>
      <c r="B29" s="1"/>
      <c r="C29" s="1" t="s">
        <v>55</v>
      </c>
      <c r="D29" s="12">
        <f>92812358/1000000</f>
        <v>92.812358000000003</v>
      </c>
      <c r="E29" s="2">
        <v>2750000</v>
      </c>
      <c r="F29" s="3">
        <f t="shared" si="0"/>
        <v>2.962967496203469E-2</v>
      </c>
      <c r="G29" s="9"/>
    </row>
    <row r="30" spans="1:10" s="4" customFormat="1" ht="12" customHeight="1" x14ac:dyDescent="0.25">
      <c r="A30" s="1" t="s">
        <v>30</v>
      </c>
      <c r="B30" s="1"/>
      <c r="C30" s="1" t="s">
        <v>0</v>
      </c>
      <c r="D30" s="12">
        <f>285545403/1000000</f>
        <v>285.54540300000002</v>
      </c>
      <c r="E30" s="2">
        <v>9142000</v>
      </c>
      <c r="F30" s="3">
        <f t="shared" si="0"/>
        <v>3.2015924276672734E-2</v>
      </c>
      <c r="G30" s="44"/>
    </row>
    <row r="31" spans="1:10" s="4" customFormat="1" ht="12" customHeight="1" x14ac:dyDescent="0.25">
      <c r="A31" s="1"/>
      <c r="B31" s="1"/>
      <c r="C31" s="11" t="s">
        <v>32</v>
      </c>
      <c r="D31" s="35">
        <f>SUM(D8:D30)</f>
        <v>7960.2984689999994</v>
      </c>
      <c r="E31" s="48">
        <f>SUM(E8:E30)</f>
        <v>82338790</v>
      </c>
      <c r="F31" s="34">
        <f t="shared" si="0"/>
        <v>1.0343681247713779E-2</v>
      </c>
      <c r="G31" s="23">
        <f>SUM(G8:G30)</f>
        <v>113</v>
      </c>
    </row>
    <row r="32" spans="1:10" s="4" customFormat="1" ht="12" customHeight="1" x14ac:dyDescent="0.25">
      <c r="A32" s="1"/>
      <c r="B32" s="1"/>
      <c r="C32" s="11"/>
      <c r="D32" s="21"/>
      <c r="E32" s="49"/>
      <c r="F32" s="22"/>
      <c r="G32" s="23"/>
    </row>
    <row r="33" spans="1:253" s="4" customFormat="1" ht="12" customHeight="1" x14ac:dyDescent="0.25">
      <c r="A33" s="1"/>
      <c r="B33" s="1"/>
      <c r="C33" s="11"/>
      <c r="D33" s="21"/>
      <c r="E33" s="49"/>
      <c r="F33" s="22"/>
      <c r="G33" s="23"/>
    </row>
    <row r="34" spans="1:253" s="4" customFormat="1" ht="12" customHeight="1" x14ac:dyDescent="0.25">
      <c r="A34" s="18"/>
      <c r="B34" s="19"/>
      <c r="C34" s="20"/>
      <c r="D34" s="20"/>
      <c r="E34" s="20"/>
      <c r="F34" s="20"/>
      <c r="G34" s="20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253" s="4" customFormat="1" ht="12" customHeight="1" x14ac:dyDescent="0.25">
      <c r="A35" s="46"/>
      <c r="B35" s="1"/>
      <c r="C35" s="15"/>
      <c r="D35" s="15"/>
      <c r="E35" s="15"/>
      <c r="F35" s="15"/>
      <c r="G35" s="15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1:253" s="4" customFormat="1" ht="12" customHeight="1" x14ac:dyDescent="0.25">
      <c r="A36" s="1"/>
      <c r="B36" s="1"/>
      <c r="C36" s="46" t="s">
        <v>61</v>
      </c>
      <c r="D36" s="21"/>
      <c r="E36" s="12"/>
      <c r="F36" s="22"/>
      <c r="G36" s="24"/>
    </row>
    <row r="37" spans="1:253" s="4" customFormat="1" ht="12" customHeight="1" x14ac:dyDescent="0.25">
      <c r="A37" s="1" t="s">
        <v>29</v>
      </c>
      <c r="B37" s="1"/>
      <c r="C37" s="1" t="s">
        <v>67</v>
      </c>
      <c r="D37" s="2"/>
      <c r="E37" s="2">
        <v>9795000</v>
      </c>
      <c r="F37" s="22"/>
      <c r="G37" s="24"/>
    </row>
    <row r="38" spans="1:253" ht="12" customHeight="1" x14ac:dyDescent="0.25">
      <c r="A38" s="1"/>
      <c r="B38" s="1"/>
      <c r="C38" s="11" t="s">
        <v>56</v>
      </c>
      <c r="D38" s="37"/>
      <c r="E38" s="36">
        <f>SUM(E37:E37)</f>
        <v>9795000</v>
      </c>
      <c r="F38" s="37"/>
      <c r="H38" s="4"/>
      <c r="I38" s="4"/>
      <c r="J38" s="4"/>
      <c r="K38" s="4"/>
      <c r="L38" s="4"/>
      <c r="M38" s="4"/>
      <c r="N38" s="4"/>
      <c r="IS38" s="25">
        <f>SUM(A38:IR38)</f>
        <v>9795000</v>
      </c>
    </row>
    <row r="39" spans="1:253" ht="12" customHeight="1" x14ac:dyDescent="0.25">
      <c r="A39" s="1"/>
      <c r="B39" s="1"/>
      <c r="C39" s="11"/>
      <c r="E39" s="4"/>
      <c r="H39" s="4"/>
      <c r="I39" s="4"/>
      <c r="J39" s="4"/>
      <c r="K39" s="4"/>
      <c r="L39" s="4"/>
      <c r="M39" s="4"/>
      <c r="N39" s="4"/>
    </row>
    <row r="40" spans="1:253" s="4" customFormat="1" ht="12" customHeight="1" x14ac:dyDescent="0.25">
      <c r="A40" s="1"/>
      <c r="B40" s="1"/>
      <c r="C40" s="38" t="s">
        <v>71</v>
      </c>
      <c r="D40" s="2"/>
      <c r="E40" s="12"/>
      <c r="F40" s="22"/>
      <c r="G40" s="24"/>
    </row>
    <row r="41" spans="1:253" ht="12" customHeight="1" x14ac:dyDescent="0.25">
      <c r="A41" s="1"/>
      <c r="B41" s="1"/>
      <c r="C41" s="39" t="s">
        <v>69</v>
      </c>
      <c r="E41" s="7">
        <v>12000000</v>
      </c>
      <c r="H41" s="4"/>
      <c r="I41" s="4"/>
      <c r="J41" s="4"/>
      <c r="K41" s="4"/>
      <c r="L41" s="4"/>
      <c r="M41" s="4"/>
      <c r="N41" s="4"/>
    </row>
    <row r="42" spans="1:253" ht="12" customHeight="1" x14ac:dyDescent="0.25">
      <c r="A42" s="1" t="s">
        <v>41</v>
      </c>
      <c r="B42" s="1"/>
      <c r="C42" s="1" t="s">
        <v>66</v>
      </c>
      <c r="D42" s="45"/>
      <c r="E42" s="10">
        <v>982000</v>
      </c>
      <c r="F42" s="40"/>
      <c r="H42" s="4"/>
      <c r="I42" s="4"/>
      <c r="J42" s="4"/>
      <c r="K42" s="4"/>
      <c r="L42" s="4"/>
      <c r="M42" s="4"/>
      <c r="N42" s="4"/>
    </row>
    <row r="43" spans="1:253" s="4" customFormat="1" ht="12" customHeight="1" x14ac:dyDescent="0.25">
      <c r="A43" s="1"/>
      <c r="B43" s="1"/>
      <c r="C43" s="11" t="s">
        <v>70</v>
      </c>
      <c r="D43" s="2"/>
      <c r="E43" s="8">
        <f>SUM(E41:E42)</f>
        <v>12982000</v>
      </c>
      <c r="F43" s="22"/>
      <c r="G43" s="24"/>
    </row>
    <row r="44" spans="1:253" s="4" customFormat="1" ht="12" customHeight="1" x14ac:dyDescent="0.25">
      <c r="A44" s="1"/>
      <c r="B44" s="1"/>
      <c r="C44" s="38"/>
      <c r="D44" s="2"/>
      <c r="E44" s="12"/>
      <c r="F44" s="22"/>
      <c r="G44" s="24"/>
    </row>
    <row r="45" spans="1:253" s="4" customFormat="1" ht="12" customHeight="1" x14ac:dyDescent="0.25">
      <c r="A45" s="1"/>
      <c r="B45" s="1"/>
      <c r="C45" s="27"/>
      <c r="D45" s="2"/>
      <c r="E45" s="21"/>
      <c r="F45" s="22"/>
      <c r="G45" s="24"/>
    </row>
    <row r="46" spans="1:253" s="32" customFormat="1" ht="12" customHeight="1" x14ac:dyDescent="0.25">
      <c r="A46" s="28"/>
      <c r="B46" s="28"/>
      <c r="C46" s="26" t="s">
        <v>52</v>
      </c>
      <c r="D46" s="29"/>
      <c r="E46" s="41">
        <f>E43+E38+E31</f>
        <v>105115790</v>
      </c>
      <c r="F46" s="30"/>
      <c r="G46" s="31"/>
      <c r="H46" s="4"/>
      <c r="I46" s="4"/>
      <c r="J46" s="4"/>
      <c r="K46" s="4"/>
      <c r="L46" s="4"/>
      <c r="M46" s="4"/>
      <c r="N46" s="4"/>
    </row>
    <row r="47" spans="1:253" s="33" customFormat="1" ht="12" customHeight="1" x14ac:dyDescent="0.25">
      <c r="H47" s="4"/>
      <c r="I47" s="4"/>
      <c r="J47" s="4"/>
      <c r="K47" s="4"/>
      <c r="L47" s="4"/>
      <c r="M47" s="4"/>
      <c r="N47" s="4"/>
    </row>
    <row r="48" spans="1:253" ht="12" customHeight="1" x14ac:dyDescent="0.25">
      <c r="H48" s="4"/>
      <c r="I48" s="4"/>
      <c r="J48" s="4"/>
      <c r="K48" s="4"/>
      <c r="L48" s="4"/>
      <c r="M48" s="4"/>
      <c r="N48" s="4"/>
    </row>
    <row r="49" spans="1:43" s="4" customFormat="1" ht="12" customHeight="1" x14ac:dyDescent="0.25">
      <c r="A49" s="51" t="s">
        <v>33</v>
      </c>
      <c r="B49" s="51"/>
      <c r="C49" s="51"/>
      <c r="D49" s="51"/>
      <c r="E49" s="51"/>
      <c r="F49" s="51"/>
      <c r="G49" s="51"/>
    </row>
    <row r="50" spans="1:43" s="4" customFormat="1" ht="12" customHeight="1" x14ac:dyDescent="0.25">
      <c r="A50" s="51" t="s">
        <v>54</v>
      </c>
      <c r="B50" s="51"/>
      <c r="C50" s="51"/>
      <c r="D50" s="51"/>
      <c r="E50" s="51"/>
      <c r="F50" s="51"/>
      <c r="G50" s="51"/>
    </row>
    <row r="51" spans="1:43" s="14" customFormat="1" ht="12" customHeight="1" x14ac:dyDescent="0.25">
      <c r="A51" s="52" t="s">
        <v>39</v>
      </c>
      <c r="B51" s="52"/>
      <c r="C51" s="52"/>
      <c r="D51" s="52"/>
      <c r="E51" s="52"/>
      <c r="F51" s="52"/>
      <c r="G51" s="52"/>
      <c r="H51" s="4"/>
      <c r="I51" s="4"/>
      <c r="J51" s="4"/>
      <c r="K51" s="4"/>
      <c r="L51" s="4"/>
      <c r="M51" s="4"/>
      <c r="N51" s="4"/>
    </row>
    <row r="52" spans="1:43" s="4" customFormat="1" ht="12" customHeight="1" x14ac:dyDescent="0.25">
      <c r="C52" s="47"/>
      <c r="D52" s="47" t="s">
        <v>53</v>
      </c>
      <c r="F52" s="47" t="s">
        <v>10</v>
      </c>
      <c r="G52" s="47"/>
    </row>
    <row r="53" spans="1:43" s="4" customFormat="1" ht="12" customHeight="1" x14ac:dyDescent="0.25">
      <c r="A53" s="16" t="s">
        <v>37</v>
      </c>
      <c r="C53" s="17"/>
      <c r="D53" s="15" t="s">
        <v>13</v>
      </c>
      <c r="F53" s="47" t="s">
        <v>11</v>
      </c>
      <c r="G53" s="47"/>
    </row>
    <row r="54" spans="1:43" s="4" customFormat="1" ht="12" customHeight="1" x14ac:dyDescent="0.25">
      <c r="A54" s="18" t="s">
        <v>36</v>
      </c>
      <c r="B54" s="19"/>
      <c r="C54" s="20" t="s">
        <v>12</v>
      </c>
      <c r="D54" s="20" t="s">
        <v>8</v>
      </c>
      <c r="E54" s="20" t="s">
        <v>38</v>
      </c>
      <c r="F54" s="20" t="s">
        <v>42</v>
      </c>
      <c r="G54" s="15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</row>
    <row r="55" spans="1:43" s="4" customFormat="1" ht="12" customHeight="1" x14ac:dyDescent="0.25"/>
    <row r="56" spans="1:43" s="4" customFormat="1" ht="12" customHeight="1" x14ac:dyDescent="0.25">
      <c r="A56" s="1"/>
      <c r="B56" s="1"/>
      <c r="C56" s="1"/>
      <c r="D56" s="13"/>
      <c r="E56" s="2"/>
      <c r="F56" s="3"/>
    </row>
    <row r="57" spans="1:43" s="4" customFormat="1" ht="12" customHeight="1" x14ac:dyDescent="0.25">
      <c r="A57" s="1" t="s">
        <v>41</v>
      </c>
      <c r="B57" s="1"/>
      <c r="C57" s="1" t="s">
        <v>66</v>
      </c>
      <c r="D57" s="13">
        <f>77561777/1000000</f>
        <v>77.561777000000006</v>
      </c>
      <c r="E57" s="2">
        <v>982000</v>
      </c>
      <c r="F57" s="3">
        <f>+E57/D57/1000000</f>
        <v>1.2660875472205851E-2</v>
      </c>
    </row>
    <row r="58" spans="1:43" s="4" customFormat="1" ht="12" customHeight="1" x14ac:dyDescent="0.25">
      <c r="A58" s="1"/>
      <c r="B58" s="1"/>
      <c r="C58" s="11" t="s">
        <v>40</v>
      </c>
      <c r="D58" s="35">
        <f>SUM(D56:D57)</f>
        <v>77.561777000000006</v>
      </c>
      <c r="E58" s="36">
        <f>SUM(E56:E57)</f>
        <v>982000</v>
      </c>
      <c r="F58" s="34">
        <f>+E58/D58/1000000</f>
        <v>1.2660875472205851E-2</v>
      </c>
      <c r="G58" s="21"/>
    </row>
    <row r="59" spans="1:43" s="4" customFormat="1" ht="12" customHeight="1" x14ac:dyDescent="0.25">
      <c r="A59" s="1"/>
      <c r="B59" s="1"/>
      <c r="C59" s="11"/>
      <c r="D59" s="21"/>
      <c r="E59" s="8"/>
      <c r="F59" s="22"/>
      <c r="G59" s="21"/>
    </row>
    <row r="60" spans="1:43" ht="12" customHeight="1" x14ac:dyDescent="0.25">
      <c r="H60" s="4"/>
      <c r="I60" s="4"/>
      <c r="J60" s="4"/>
      <c r="K60" s="4"/>
      <c r="L60" s="4"/>
      <c r="M60" s="4"/>
      <c r="N60" s="4"/>
    </row>
    <row r="61" spans="1:43" ht="12" customHeight="1" x14ac:dyDescent="0.25">
      <c r="C61" s="53"/>
      <c r="D61" s="53"/>
      <c r="E61" s="42"/>
      <c r="H61" s="4"/>
      <c r="I61" s="4"/>
      <c r="J61" s="4"/>
      <c r="K61" s="4"/>
      <c r="L61" s="4"/>
      <c r="M61" s="4"/>
      <c r="N61" s="4"/>
    </row>
    <row r="62" spans="1:43" ht="12" customHeight="1" x14ac:dyDescent="0.25">
      <c r="H62" s="4"/>
      <c r="I62" s="4"/>
      <c r="J62" s="4"/>
      <c r="K62" s="4"/>
      <c r="L62" s="4"/>
      <c r="M62" s="4"/>
      <c r="N62" s="4"/>
    </row>
    <row r="63" spans="1:43" ht="12" customHeight="1" x14ac:dyDescent="0.25">
      <c r="H63" s="4"/>
      <c r="I63" s="4"/>
      <c r="J63" s="4"/>
      <c r="K63" s="4"/>
      <c r="L63" s="4"/>
      <c r="M63" s="4"/>
      <c r="N63" s="4"/>
    </row>
    <row r="64" spans="1:43" ht="12" customHeight="1" x14ac:dyDescent="0.25">
      <c r="C64" s="53"/>
      <c r="D64" s="53"/>
      <c r="E64" s="43"/>
      <c r="H64" s="4"/>
      <c r="I64" s="4"/>
      <c r="J64" s="4"/>
      <c r="K64" s="4"/>
      <c r="L64" s="4"/>
      <c r="M64" s="4"/>
      <c r="N64" s="4"/>
    </row>
    <row r="65" spans="8:14" ht="12" customHeight="1" x14ac:dyDescent="0.25">
      <c r="H65" s="4"/>
      <c r="I65" s="4"/>
      <c r="J65" s="4"/>
      <c r="K65" s="4"/>
      <c r="L65" s="4"/>
      <c r="M65" s="4"/>
      <c r="N65" s="4"/>
    </row>
    <row r="66" spans="8:14" ht="12" customHeight="1" x14ac:dyDescent="0.25">
      <c r="H66" s="4"/>
      <c r="I66" s="4"/>
      <c r="J66" s="4"/>
      <c r="K66" s="4"/>
      <c r="L66" s="4"/>
      <c r="M66" s="4"/>
      <c r="N66" s="4"/>
    </row>
    <row r="67" spans="8:14" ht="12" customHeight="1" x14ac:dyDescent="0.25">
      <c r="H67" s="4"/>
      <c r="I67" s="4"/>
      <c r="J67" s="4"/>
      <c r="K67" s="4"/>
      <c r="L67" s="4"/>
      <c r="M67" s="4"/>
      <c r="N67" s="4"/>
    </row>
    <row r="68" spans="8:14" ht="12" customHeight="1" x14ac:dyDescent="0.25">
      <c r="H68" s="4"/>
      <c r="I68" s="4"/>
      <c r="J68" s="4"/>
      <c r="K68" s="4"/>
      <c r="L68" s="4"/>
      <c r="M68" s="4"/>
      <c r="N68" s="4"/>
    </row>
    <row r="69" spans="8:14" ht="12" customHeight="1" x14ac:dyDescent="0.25">
      <c r="H69" s="4"/>
      <c r="I69" s="4"/>
      <c r="J69" s="4"/>
      <c r="K69" s="4"/>
      <c r="L69" s="4"/>
      <c r="M69" s="4"/>
      <c r="N69" s="4"/>
    </row>
    <row r="70" spans="8:14" ht="12" customHeight="1" x14ac:dyDescent="0.25">
      <c r="H70" s="4"/>
      <c r="I70" s="4"/>
      <c r="J70" s="4"/>
      <c r="K70" s="4"/>
      <c r="L70" s="4"/>
      <c r="M70" s="4"/>
      <c r="N70" s="4"/>
    </row>
    <row r="71" spans="8:14" ht="12" customHeight="1" x14ac:dyDescent="0.25">
      <c r="H71" s="4"/>
      <c r="I71" s="4"/>
      <c r="J71" s="4"/>
      <c r="K71" s="4"/>
      <c r="L71" s="4"/>
      <c r="M71" s="4"/>
      <c r="N71" s="4"/>
    </row>
    <row r="72" spans="8:14" ht="12" customHeight="1" x14ac:dyDescent="0.25">
      <c r="H72" s="4"/>
      <c r="I72" s="4"/>
      <c r="J72" s="4"/>
      <c r="K72" s="4"/>
      <c r="L72" s="4"/>
      <c r="M72" s="4"/>
      <c r="N72" s="4"/>
    </row>
    <row r="73" spans="8:14" ht="12" customHeight="1" x14ac:dyDescent="0.25">
      <c r="H73" s="4"/>
      <c r="I73" s="4"/>
      <c r="J73" s="4"/>
      <c r="K73" s="4"/>
      <c r="L73" s="4"/>
      <c r="M73" s="4"/>
      <c r="N73" s="4"/>
    </row>
    <row r="74" spans="8:14" ht="12" customHeight="1" x14ac:dyDescent="0.25">
      <c r="H74" s="4"/>
      <c r="I74" s="4"/>
      <c r="J74" s="4"/>
      <c r="K74" s="4"/>
      <c r="L74" s="4"/>
      <c r="M74" s="4"/>
      <c r="N74" s="4"/>
    </row>
  </sheetData>
  <mergeCells count="8">
    <mergeCell ref="A1:G1"/>
    <mergeCell ref="A2:G2"/>
    <mergeCell ref="A3:G3"/>
    <mergeCell ref="C64:D64"/>
    <mergeCell ref="C61:D61"/>
    <mergeCell ref="A50:G50"/>
    <mergeCell ref="A51:G51"/>
    <mergeCell ref="A49:G49"/>
  </mergeCells>
  <phoneticPr fontId="0" type="noConversion"/>
  <printOptions horizontalCentered="1"/>
  <pageMargins left="0" right="0" top="1.3" bottom="0" header="0.75" footer="0"/>
  <pageSetup orientation="landscape" r:id="rId1"/>
  <headerFooter alignWithMargins="0">
    <oddHeader>&amp;L&amp;"Times New Roman,Bold"&amp;12
ITEM: &amp;"Times New Roman,Regular"11-GM &amp;"Times New Roman,Italic"(Cont.)&amp;C&amp;"Times New Roman,Bold"&amp;12
BACK-UP
&amp;R&amp;"Times New Roman,Regular"&amp;12&amp;P of &amp;N
BPW 11/2/2016
&amp;"Times New Roman,Bold"SUPPLEMENTAL</oddHeader>
  </headerFooter>
  <rowBreaks count="1" manualBreakCount="1">
    <brk id="34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4057ABB9A7224BA04FA34E0638E902" ma:contentTypeVersion="7" ma:contentTypeDescription="Create a new document." ma:contentTypeScope="" ma:versionID="af280cb27bba55e1e032c66af9bcf3fd">
  <xsd:schema xmlns:xsd="http://www.w3.org/2001/XMLSchema" xmlns:xs="http://www.w3.org/2001/XMLSchema" xmlns:p="http://schemas.microsoft.com/office/2006/metadata/properties" xmlns:ns1="http://schemas.microsoft.com/sharepoint/v3" xmlns:ns2="dd2056c3-961d-42e8-841d-5c99c18d8243" targetNamespace="http://schemas.microsoft.com/office/2006/metadata/properties" ma:root="true" ma:fieldsID="850daaea80863495414abe8bd27e5ff4" ns1:_="" ns2:_="">
    <xsd:import namespace="http://schemas.microsoft.com/sharepoint/v3"/>
    <xsd:import namespace="dd2056c3-961d-42e8-841d-5c99c18d824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056c3-961d-42e8-841d-5c99c18d8243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description="(used for analytics docs only)" ma:indexed="true" ma:internalName="Year" ma:readOnly="false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ear xmlns="dd2056c3-961d-42e8-841d-5c99c18d8243" xsi:nil="true"/>
  </documentManagement>
</p:properties>
</file>

<file path=customXml/itemProps1.xml><?xml version="1.0" encoding="utf-8"?>
<ds:datastoreItem xmlns:ds="http://schemas.openxmlformats.org/officeDocument/2006/customXml" ds:itemID="{1E126103-9917-434E-B309-A0B3D716C307}"/>
</file>

<file path=customXml/itemProps2.xml><?xml version="1.0" encoding="utf-8"?>
<ds:datastoreItem xmlns:ds="http://schemas.openxmlformats.org/officeDocument/2006/customXml" ds:itemID="{3808A5F7-EF86-4927-9480-6FFA0BD66B54}"/>
</file>

<file path=customXml/itemProps3.xml><?xml version="1.0" encoding="utf-8"?>
<ds:datastoreItem xmlns:ds="http://schemas.openxmlformats.org/officeDocument/2006/customXml" ds:itemID="{D9ED3F89-7C9B-4CC8-9DFC-B00EF74960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LIST</vt:lpstr>
      <vt:lpstr>'SUMMARY LIST'!Print_Area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2016-10-27T18:37:28Z</dcterms:created>
  <dcterms:modified xsi:type="dcterms:W3CDTF">2016-10-27T20:56:14Z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0x010100C54057ABB9A7224BA04FA34E0638E902</vt:lpwstr>
  </property>
</Properties>
</file>