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5480" windowHeight="9528" tabRatio="692" activeTab="0"/>
  </bookViews>
  <sheets>
    <sheet name="Contract Year 1 and Totals" sheetId="1" r:id="rId1"/>
    <sheet name="Contract Year 2" sheetId="2" r:id="rId2"/>
    <sheet name="Contract Year 3" sheetId="3" r:id="rId3"/>
    <sheet name="Contract Year 4" sheetId="4" r:id="rId4"/>
    <sheet name="Contract Year 5" sheetId="5" r:id="rId5"/>
  </sheets>
  <definedNames>
    <definedName name="_xlnm.Print_Area" localSheetId="0">'Contract Year 1 and Totals'!$A$1:$E$207</definedName>
    <definedName name="_xlnm.Print_Area" localSheetId="1">'Contract Year 2'!$A$1:$E$18</definedName>
    <definedName name="_xlnm.Print_Area" localSheetId="2">'Contract Year 3'!$A$1:$E$18</definedName>
    <definedName name="_xlnm.Print_Area" localSheetId="3">'Contract Year 4'!$A$1:$E$18</definedName>
    <definedName name="_xlnm.Print_Area" localSheetId="4">'Contract Year 5'!$A$1:$E$18</definedName>
    <definedName name="_xlnm.Print_Titles" localSheetId="0">'Contract Year 1 and Totals'!$A:$A,'Contract Year 1 and Totals'!$13:$13</definedName>
    <definedName name="_xlnm.Print_Titles" localSheetId="1">'Contract Year 2'!$A:$A,'Contract Year 2'!#REF!</definedName>
    <definedName name="_xlnm.Print_Titles" localSheetId="2">'Contract Year 3'!$A:$A,'Contract Year 3'!#REF!</definedName>
    <definedName name="_xlnm.Print_Titles" localSheetId="3">'Contract Year 4'!$A:$A,'Contract Year 4'!#REF!</definedName>
    <definedName name="_xlnm.Print_Titles" localSheetId="4">'Contract Year 5'!$A:$A,'Contract Year 5'!#REF!</definedName>
  </definedNames>
  <calcPr fullCalcOnLoad="1"/>
</workbook>
</file>

<file path=xl/sharedStrings.xml><?xml version="1.0" encoding="utf-8"?>
<sst xmlns="http://schemas.openxmlformats.org/spreadsheetml/2006/main" count="460" uniqueCount="289">
  <si>
    <t>Annual Quantity</t>
  </si>
  <si>
    <t>Unit of Measure for pricing… assume "per" (per tab,per cap, etc.)</t>
  </si>
  <si>
    <t>Estimated 12 Month Acquisition Cost</t>
  </si>
  <si>
    <t>TAB</t>
  </si>
  <si>
    <t>1 ML VIAL</t>
  </si>
  <si>
    <t>CAP</t>
  </si>
  <si>
    <t>10 ML VIAL</t>
  </si>
  <si>
    <t>1 INHALER</t>
  </si>
  <si>
    <t>1 ML SYRINGE</t>
  </si>
  <si>
    <t>7.3 GRAM INHALER</t>
  </si>
  <si>
    <t>0.5 SYRINGE</t>
  </si>
  <si>
    <t>2 ML VIAL</t>
  </si>
  <si>
    <t>0.3 ML SYRINGE</t>
  </si>
  <si>
    <t>KIT</t>
  </si>
  <si>
    <t>5 ML VIAL</t>
  </si>
  <si>
    <t>0.4 ML SYRINGE</t>
  </si>
  <si>
    <t>1 SYRINGE</t>
  </si>
  <si>
    <t>CAN</t>
  </si>
  <si>
    <t>2.5 ML BOTTLE</t>
  </si>
  <si>
    <t>12.9 GRAM INHALER</t>
  </si>
  <si>
    <t>ML</t>
  </si>
  <si>
    <t>0.6 ML SYRINGE</t>
  </si>
  <si>
    <t>210 ML BOTTLE</t>
  </si>
  <si>
    <t>1000 UNIT VIAL</t>
  </si>
  <si>
    <t>4 WEEK KIT</t>
  </si>
  <si>
    <t>1ML SYRINGE</t>
  </si>
  <si>
    <t>10 ML BOTTLE</t>
  </si>
  <si>
    <t>10 X 5ML AMP</t>
  </si>
  <si>
    <t>0.8 ML SYRINGE</t>
  </si>
  <si>
    <t>60 DOSE DISKUS</t>
  </si>
  <si>
    <t>2 X 0.8 ML SYRINGE</t>
  </si>
  <si>
    <t>CAN 8 oz</t>
  </si>
  <si>
    <t>GRAM 30</t>
  </si>
  <si>
    <t>Authorized Representative Name/Title</t>
  </si>
  <si>
    <t>Authorized Signature / Date</t>
  </si>
  <si>
    <t xml:space="preserve">Company Name: </t>
  </si>
  <si>
    <t>Address:</t>
  </si>
  <si>
    <t>City, State, Zipcode:</t>
  </si>
  <si>
    <t>Federal Identification Number:</t>
  </si>
  <si>
    <t>eMaryland Marketplace Number:</t>
  </si>
  <si>
    <t xml:space="preserve">Phone Number: </t>
  </si>
  <si>
    <t>Email Address:</t>
  </si>
  <si>
    <t xml:space="preserve">MBE Cert. Number (if applicable): </t>
  </si>
  <si>
    <t>Discount Percentage: Brands (Year 1)</t>
  </si>
  <si>
    <t>Discount Percentage: Generics (Year 1)</t>
  </si>
  <si>
    <t>Annual Services Cost: Year 1</t>
  </si>
  <si>
    <t xml:space="preserve">  Delivery: Year 1</t>
  </si>
  <si>
    <t xml:space="preserve">  Overhead and Profit: Year 1</t>
  </si>
  <si>
    <t>Discount Percentage: Generics (Year 2)</t>
  </si>
  <si>
    <t>Discount Percentage: Brands (Year 2)</t>
  </si>
  <si>
    <t>Annual Services Cost: Year 2</t>
  </si>
  <si>
    <t xml:space="preserve">  Delivery: Year 2</t>
  </si>
  <si>
    <t xml:space="preserve">  Overhead and Profit: Year 2</t>
  </si>
  <si>
    <t>Discount Percentage: Generics (Year 3)</t>
  </si>
  <si>
    <t>Annual Services Cost: Year 3</t>
  </si>
  <si>
    <t xml:space="preserve">  Delivery: Year 3</t>
  </si>
  <si>
    <t xml:space="preserve">  Overhead and Profit: Year 3</t>
  </si>
  <si>
    <t>Total Estimated 12 Month Generic Drug Acquisition Costs</t>
  </si>
  <si>
    <t>Total Estimated 12 Month Brand Drug Acquisition Costs</t>
  </si>
  <si>
    <t>Total Evaluated 12 Month Drug Acquisition Costs (Generics - Generic Discount) + (Brands - Brands Discount) (Year 1)</t>
  </si>
  <si>
    <t>Total Evaluated 12 Month Generic Drug Acquisition Costs (Generic Discount included) (Year 1)</t>
  </si>
  <si>
    <t>Evaluated Price (Year 1) = Total Evaluated 12 Month Drug Acquisition Costs (Year 1) + Total Annual Services Costs (Year 1)</t>
  </si>
  <si>
    <t>Evaluated Price (Year 2) = Total Evaluated 12 Month Drug Acquisition Costs (Year 2) + Total Annual Services Costs (Year 2)</t>
  </si>
  <si>
    <t>Evaluated Price (Year 3) = Total Evaluated 12 Month Drug Acquisition Costs (Year 3) + Total Annual Services Costs (Year 3)</t>
  </si>
  <si>
    <t>Contract Year 3</t>
  </si>
  <si>
    <t>Contract Year 2</t>
  </si>
  <si>
    <t>Total Evaluated 12 Month Generic Drug Acquisition Costs (Generic Discount included) (Year 2)</t>
  </si>
  <si>
    <t>Total Evaluated 12 Month Brand Drug Acquisition Costs (Brand Discount included) (Year 2)</t>
  </si>
  <si>
    <t>Total Evaluated 12 Month Drug Acquisition Costs (Generics - Generic Discount) + (Brands - Brands Discount) (Year 2)</t>
  </si>
  <si>
    <t>Total Evaluated 12 Month Generic Drug Acquisition Costs (Generic Discount included) (Year 3)</t>
  </si>
  <si>
    <t>Discount Percentage: Brands (Year 3)</t>
  </si>
  <si>
    <t>Total Evaluated 12 Month Brand Drug Acquisition Costs (Brand Discount included) (Year 3)</t>
  </si>
  <si>
    <t>Total Evaluated 12 Month Drug Acquisition Costs (Generics - Generic Discount) + (Brands - Brands Discount) (Year 3)</t>
  </si>
  <si>
    <t>Total Evaluated 12 Month Brand Drug Acquisition Costs(Brand Discount included) (Year 1)</t>
  </si>
  <si>
    <t>TRUVADA 200/300 TAB (B)</t>
  </si>
  <si>
    <t>PEGASYS 180MCG/1ML 180MCG/ML VIAL (B)</t>
  </si>
  <si>
    <t>ATRIPLA *ORIG.BOTTLE* 600/200/300 TAB (B)</t>
  </si>
  <si>
    <t>KALETRA **TABLETS** 200/50 TAB (B)</t>
  </si>
  <si>
    <t>RIBAVIRIN (REBETOL) 200MG CAP (G)</t>
  </si>
  <si>
    <t>RISPERDAL 4MG TAB (G)</t>
  </si>
  <si>
    <t>COMBIVIR 150MG/300MG 300-150MG TAB (B)</t>
  </si>
  <si>
    <t>REYATAZ 300MG CAP (B)</t>
  </si>
  <si>
    <t>TRIZIVIR 300/150MG 300-150MG TAB (B)</t>
  </si>
  <si>
    <t>Drug Name: (B)rand or (G)eneric</t>
  </si>
  <si>
    <t>ALBUTEROL HFA (B)</t>
  </si>
  <si>
    <t>NORVIR (RITONAVIR)ORG BOTTLE 100MG CAP (B)</t>
  </si>
  <si>
    <t>REYATAZ 150MG CAP (B)</t>
  </si>
  <si>
    <t>LANTUS 100U/ML VIAL (B)</t>
  </si>
  <si>
    <t>TWINRIX SDV  5X1ML 20MCG SYR (B)</t>
  </si>
  <si>
    <t>QVAR 80MCG/PUFF 80MCG INH (B)</t>
  </si>
  <si>
    <t>OMEPRAZOLE (PRILOSEC) 20MG CAP (G)</t>
  </si>
  <si>
    <t>VIREAD 300MG 300MG TAB (B)</t>
  </si>
  <si>
    <t>RISPERDAL 3MG TAB (G)</t>
  </si>
  <si>
    <t>RISPERDAL 2MG TAB (G)</t>
  </si>
  <si>
    <t>VALPROIC ACID 250MG CAP (G)</t>
  </si>
  <si>
    <t>EPZICOM 600/300 TAB (B)</t>
  </si>
  <si>
    <t>NEUPOGEN 300MCG VIAL (B)</t>
  </si>
  <si>
    <t>LEXIVA 700MG TAB (B)</t>
  </si>
  <si>
    <t>PROCRIT 2ML 10,000U/ML VIAL (B)</t>
  </si>
  <si>
    <t>ARANESP PFS 4X.5ML 100MCG/.5ML SYR (B)</t>
  </si>
  <si>
    <t>LOVASTATIN 20MG TAB (G)</t>
  </si>
  <si>
    <t>DEPAKOTE 500MG 500MG TAB (G)</t>
  </si>
  <si>
    <t>VIRACEPT *625MG* 625MG TAB (B)</t>
  </si>
  <si>
    <t>PLAVIX 75MG 75MG TAB (B)</t>
  </si>
  <si>
    <t>LOVASTATIN 40MG TAB (G)</t>
  </si>
  <si>
    <t>ZYVOX 600MG TAB (B)</t>
  </si>
  <si>
    <t>ARANESP PFS 4X.3ML 60MCG/.3ML SYR (B)</t>
  </si>
  <si>
    <t>ZIAGEN 300MG 300MG TAB (B)</t>
  </si>
  <si>
    <t>AZITHROMYCIN 600MG TAB (G)</t>
  </si>
  <si>
    <t>ZEMPLAR 1ML 5MCG/ML VIAL (B)</t>
  </si>
  <si>
    <t>NOVOLIN NPH 100UNITS/ML VIAL (B)</t>
  </si>
  <si>
    <t>QVAR 40 MCG/PUFF 40MCG INH (B)</t>
  </si>
  <si>
    <t>CITALOPRAM 20MG TAB (G)</t>
  </si>
  <si>
    <t>PHENYTOIN EXT 100MG CAP (G)</t>
  </si>
  <si>
    <t>ARANESP PFS 4X.4ML 40MCG/.4ML SYR (B)</t>
  </si>
  <si>
    <t>COPAXONE 20MG 20MG INJ (B)</t>
  </si>
  <si>
    <t>NOVOLIN 70/30 70/30 VIAL (B)</t>
  </si>
  <si>
    <t>APLISOL 50TEST 5ML  INJ (B)</t>
  </si>
  <si>
    <t>NOVOLIN R 100UNITS/ML VIAL (B)</t>
  </si>
  <si>
    <t>AMLODIPINE (NORVASC) 10MG TAB (G)</t>
  </si>
  <si>
    <t>ENBREL 50 MG SYRINGES 50 MG SYR (B)</t>
  </si>
  <si>
    <t>GABAPENTIN 600MG TAB (G)</t>
  </si>
  <si>
    <t>ENSURE  CAN 24X8 oz. (B)</t>
  </si>
  <si>
    <t>RESOURCE 2.0(#180100) 27X8OZ BRIK CAN (B)</t>
  </si>
  <si>
    <t>EPIVIR 300MG TAB (B)</t>
  </si>
  <si>
    <t>EPIVIR 150MG TAB (B)</t>
  </si>
  <si>
    <t>FLOMAX 0.4MG 0.4MG CAP (G)</t>
  </si>
  <si>
    <t>PROCRIT 20M UNITS 20,000U/ML VIAL (B)</t>
  </si>
  <si>
    <t>RISPERDAL 1MG TAB (G)</t>
  </si>
  <si>
    <t>PROCRIT 40MU/ML 1ML 40,000U/ML VIAL (B)</t>
  </si>
  <si>
    <t>ATROVENT HFA INHALER 17MCG INH (B)</t>
  </si>
  <si>
    <t>DEPAKOTE 250MG 250MG TAB (G)</t>
  </si>
  <si>
    <t>KEPPRA 500MG TAB (G)</t>
  </si>
  <si>
    <t>ARANESP PFS 200MCG/0.4ML 200MCG/.4ML SYR (B)</t>
  </si>
  <si>
    <t>RISPERDAL 1MG/ML SOL (G)</t>
  </si>
  <si>
    <t>ZERIT **40MG**** 40MG CAP (G)</t>
  </si>
  <si>
    <t>RANITIDINE 150MG TAB (G)</t>
  </si>
  <si>
    <t>CLINDAMYCIN 150MG CAP (G)</t>
  </si>
  <si>
    <t>CITALOPRAM 10MG TAB (G)</t>
  </si>
  <si>
    <t>FUZEON INJECTION KIT 90MG KIT (B)</t>
  </si>
  <si>
    <t>RENAGEL 800MG 800MG TAB (B)</t>
  </si>
  <si>
    <t>ARANESP PFS 300MCG/0.6ML 300MCG/.6ML SYR (B)</t>
  </si>
  <si>
    <t>SIMVASTATIN 20MG TAB (G)</t>
  </si>
  <si>
    <t>MEPRON 750MG/5ML SUSP (B)</t>
  </si>
  <si>
    <t>GEODON *60MG** 60MG CAP (B)</t>
  </si>
  <si>
    <t>GEODON **80MG*** 80MG CAP (B)</t>
  </si>
  <si>
    <t>AZITHROMYCIN 250MG TAB (G)</t>
  </si>
  <si>
    <t>HEMOFIL M  VIAL (B)</t>
  </si>
  <si>
    <t>REYATAZ 200MG CAP (B)</t>
  </si>
  <si>
    <t>AVONEX 30MCG 4 WEEK ADMIN PACK 30MCG (B)</t>
  </si>
  <si>
    <t>CITALOPRAM 40MG TAB (G)</t>
  </si>
  <si>
    <t>ENALAPRIL 20MG TAB (G)</t>
  </si>
  <si>
    <t>INVIRASE (ORG BOT) 500MG TAB (B)</t>
  </si>
  <si>
    <t>LITHIUM CARB 300MG CAP (G)</t>
  </si>
  <si>
    <t>PHOSLO GEL CAPS 667MG CAP (G)</t>
  </si>
  <si>
    <t>CHLORPROMAZINE 50MG TAB (G)</t>
  </si>
  <si>
    <t>LOVENOX 100MG/ML SYR (G)</t>
  </si>
  <si>
    <t>GABAPENTIN 300MG CAP (G)</t>
  </si>
  <si>
    <t>COSOPT OCUMETER PLUS  DROP (G)</t>
  </si>
  <si>
    <t>FERRLECIT 10/BOX 62.5MG/5ML AMPS (B)</t>
  </si>
  <si>
    <t>LOVENOX 80MG/.8ML SYR (G)</t>
  </si>
  <si>
    <t>THALOMID 50MG CAP (B)</t>
  </si>
  <si>
    <t>PENICILLIN VK 500MG TAB (G)</t>
  </si>
  <si>
    <t>VALCYTE 450MG TAB (B)</t>
  </si>
  <si>
    <t>ADVAIR DISKUS 250/50 250-50MCG INH (B)</t>
  </si>
  <si>
    <t>HUMIRA 40MG/.8ML INJ (B)</t>
  </si>
  <si>
    <t>LIPITOR 40MG TAB (B)</t>
  </si>
  <si>
    <t>GLUCAGON 1MG EMERGENCY 1MG VIAL (B)</t>
  </si>
  <si>
    <t>DEXTROSE 5% SC.45% 1000ML 5%-0.45% BAG (G)</t>
  </si>
  <si>
    <t>FLULAVAL 5ML FLU VACCINE  VIAL (B)</t>
  </si>
  <si>
    <t>GEMFIBROZIL 600MG TAB (G)</t>
  </si>
  <si>
    <t>METFORMIN 1000MG TAB (G)</t>
  </si>
  <si>
    <t>GUAIFENESIN 200MG TAB (G)</t>
  </si>
  <si>
    <t>VERAPAMIL ER 240MG TAB (G)</t>
  </si>
  <si>
    <t>VERAPAMIL ER 180MG TAB (G)</t>
  </si>
  <si>
    <t>CHLORPROMAZINE 100MG TAB (G)</t>
  </si>
  <si>
    <t>METOPROLOL TARTRATE 25MG TAB (G)</t>
  </si>
  <si>
    <t>SMZ/TMP DS 800-160MG TAB (G)</t>
  </si>
  <si>
    <t>CTM U/D (CHLORPHENIRAMINE) 4MG TAB (G)</t>
  </si>
  <si>
    <t>METFORMIN 500MG TAB (G)</t>
  </si>
  <si>
    <t>CARBAMAZEPINE 200MG TAB (G)</t>
  </si>
  <si>
    <t>BACITRACIN  OINT (G)</t>
  </si>
  <si>
    <t>TERAZOSIN (HYTRIN) 2MG CAP (G)</t>
  </si>
  <si>
    <t>ACETAMINOPHEN U/D 325MG TAB (G)</t>
  </si>
  <si>
    <t>FLUOXETINE (PROZAC) 20MG CAP (G)</t>
  </si>
  <si>
    <t>HALOPERIDOL 5MG TAB (G)</t>
  </si>
  <si>
    <t>CEPHALEXIN 500MG CAP (G)</t>
  </si>
  <si>
    <t>BUPROPION 100MG TAB (G)</t>
  </si>
  <si>
    <t>LISINOPRIL 40MG TAB (G)</t>
  </si>
  <si>
    <t>IMIPRAMINE 50MG TAB (G)</t>
  </si>
  <si>
    <t>IBUPROFEN U/D 200MG TAB (G)</t>
  </si>
  <si>
    <t>NAPROXEN 500MG TAB (G)</t>
  </si>
  <si>
    <t>ENALAPRIL 10MG 10MG TAB (G)</t>
  </si>
  <si>
    <t>IBUPROFEN 600MG TAB (G)</t>
  </si>
  <si>
    <t>LISINOPRIL 20MG TAB (G)</t>
  </si>
  <si>
    <t>HCTZ 25MG TAB (G)</t>
  </si>
  <si>
    <t>LISINOPRIL 10MG TAB (G)</t>
  </si>
  <si>
    <t>BENZTROPINE 1MG TAB (G)</t>
  </si>
  <si>
    <t>IBUPROFEN 400MG TAB (G)</t>
  </si>
  <si>
    <t>ENALAPRIL 5MG 5MG TAB (G)</t>
  </si>
  <si>
    <t>APAP/CODEINE #3 30-300MG TAB (G)</t>
  </si>
  <si>
    <t>AMOXICILLIN 500MG CAP (G)</t>
  </si>
  <si>
    <t>CARBAMAZEPINE 100MG TAB (G)</t>
  </si>
  <si>
    <t>GLYBURIDE (MICRONASE) 5MG TAB (G)</t>
  </si>
  <si>
    <t>GLIPIZIDE (GLUCOTROL) 10MG TAB (G)</t>
  </si>
  <si>
    <t>DIPHENHYDRAMINE 50MG CAP (G)</t>
  </si>
  <si>
    <t>INDOMETHACIN 50MG CAP (G)</t>
  </si>
  <si>
    <t>ASPIRIN CHEW 81MG TAB (G)</t>
  </si>
  <si>
    <t>CLONIDINE 0.2MG TAB (G)</t>
  </si>
  <si>
    <t>BENZTROPINE 2MG TAB (G)</t>
  </si>
  <si>
    <t>CALCIUM CARB  CHEWABLE 500MG TAB (G)</t>
  </si>
  <si>
    <t>CLONIDINE 0.3MG TAB (G)</t>
  </si>
  <si>
    <t>ASPIRIN EC 81MG TAB (G)</t>
  </si>
  <si>
    <t>MULTIVITAMIN  TAB (G)</t>
  </si>
  <si>
    <t>IBUPROFEN **800MG** TAB (G)</t>
  </si>
  <si>
    <t>CHLORPHENIRAMINE SA 12MG CAP (G)</t>
  </si>
  <si>
    <t>CLONIDINE 0.1MG TAB (G)</t>
  </si>
  <si>
    <t>HYDROXYZINE PAM 50MG CAP (G)</t>
  </si>
  <si>
    <t>DSS (COLACE) 100MG CAP (G)</t>
  </si>
  <si>
    <t>ACETAMINOPHEN 500MG 500MG TAB (G)</t>
  </si>
  <si>
    <t>METHADONE 10MG TAB (G)</t>
  </si>
  <si>
    <t>ACETAMINOPHEN 325MG TAB (G)</t>
  </si>
  <si>
    <t>DOXYCYCLINE 100MG TAB (G)</t>
  </si>
  <si>
    <t>GLIPIZIDE (GLUCOTROL) 5MG TAB (G)</t>
  </si>
  <si>
    <t>ATENOLOL 50MG TAB (G)</t>
  </si>
  <si>
    <t>GENATON (GAVISCON)  TAB (G)</t>
  </si>
  <si>
    <t>HYDROXYZINE PAM 25MG CAP (G)</t>
  </si>
  <si>
    <t>ATENOLOL 25MG 25MG TAB (G)</t>
  </si>
  <si>
    <t>TRAMADOL (ULTRAM) 50MG TAB (G)</t>
  </si>
  <si>
    <t>DIPHENHYDRAMINE 25MG CAP (G)</t>
  </si>
  <si>
    <t>APRODINE (ACTIFED) 60/2.5MG TAB (G)</t>
  </si>
  <si>
    <t>METHOCARBAMOL 500MG TAB (G)</t>
  </si>
  <si>
    <t>METOPROLOL TARTRATE 50MG TAB (G)</t>
  </si>
  <si>
    <t>FLUOXETINE 10MG CAP (G)</t>
  </si>
  <si>
    <t>METOPROLOL TARTRATE 100MG TAB (G)</t>
  </si>
  <si>
    <t>BUPROPION 75MG TAB (G)</t>
  </si>
  <si>
    <t>PAIN RELIEVE PLUS (GENACED) TAB (G)</t>
  </si>
  <si>
    <t>CAPTOPRIL 25MG TAB (G)</t>
  </si>
  <si>
    <t>TRIAM/HCTZ 75/50 75-50MG TAB (G)</t>
  </si>
  <si>
    <t>ASPIRIN ENTERIC 325MG TAB (G)</t>
  </si>
  <si>
    <t>CAPTOPRIL 50MG TAB (G)</t>
  </si>
  <si>
    <t>CTM (CHLORPHENIRAMINE) 4MG TAB (G)</t>
  </si>
  <si>
    <t>FUROSEMIDE 40MG TAB (G)</t>
  </si>
  <si>
    <t>SIMETHICONE 80MG CHEW 80MG TAB (G)</t>
  </si>
  <si>
    <t>IBUPROFEN 200MG TAB (G)</t>
  </si>
  <si>
    <t>FERROUS SULFATE 325MG TAB (G)</t>
  </si>
  <si>
    <t>SUSTIVA **600MG**TABLETS** 600MG TAB (B)</t>
  </si>
  <si>
    <t>Evaluated Price (Year 4) = Total Evaluated 12 Month Drug Acquisition Costs (Year 4) + Total Annual Services Costs (Year 4)</t>
  </si>
  <si>
    <t>Evaluated Price (Year 5) = Total Evaluated 12 Month Drug Acquisition Costs (Year 5) + Total Annual Services Costs (Year 5)</t>
  </si>
  <si>
    <t>Total Evaluated Price = Sum of Evaluated Prices for Years 1, 2, 3, 4, and 5</t>
  </si>
  <si>
    <t>Contract Year 4</t>
  </si>
  <si>
    <t>Discount Percentage: Generics (Year 4)</t>
  </si>
  <si>
    <t>Total Evaluated 12 Month Generic Drug Acquisition Costs (Generic Discount included) (Year 4)</t>
  </si>
  <si>
    <t>Discount Percentage: Brands (Year 4)</t>
  </si>
  <si>
    <t>Total Evaluated 12 Month Brand Drug Acquisition Costs (Brand Discount included) (Year 4)</t>
  </si>
  <si>
    <t>Total Evaluated 12 Month Drug Acquisition Costs (Generics - Generic Discount) + (Brands - Brands Discount) (Year 4)</t>
  </si>
  <si>
    <t>Annual Services Cost: Year 4</t>
  </si>
  <si>
    <t xml:space="preserve">  Delivery: Year 4</t>
  </si>
  <si>
    <t xml:space="preserve">  Overhead and Profit: Year 4</t>
  </si>
  <si>
    <t>Contract Year 5</t>
  </si>
  <si>
    <t>Discount Percentage: Generics (Year 5)</t>
  </si>
  <si>
    <t>Total Evaluated 12 Month Generic Drug Acquisition Costs (Generic Discount included) (Year 5)</t>
  </si>
  <si>
    <t>Discount Percentage: Brands (Year 5)</t>
  </si>
  <si>
    <t>Total Evaluated 12 Month Brand Drug Acquisition Costs (Brand Discount included) (Year 5)</t>
  </si>
  <si>
    <t>Total Evaluated 12 Month Drug Acquisition Costs (Generics - Generic Discount) + (Brands - Brands Discount) (Year 5)</t>
  </si>
  <si>
    <t>Annual Services Cost: Year 5</t>
  </si>
  <si>
    <t xml:space="preserve">  Delivery: Year 5</t>
  </si>
  <si>
    <t xml:space="preserve">  Overhead and Profit: Year 5</t>
  </si>
  <si>
    <t xml:space="preserve">  Clinical Pharmacist D. Staffing: Year 2</t>
  </si>
  <si>
    <t xml:space="preserve">  Clinical Pharmacist D. Staffing: Year 3</t>
  </si>
  <si>
    <t xml:space="preserve">  Clinical Pharmacist D. Staffing: Year 4</t>
  </si>
  <si>
    <t xml:space="preserve">  Clinical Pharmacist D. Staffing: Year 5</t>
  </si>
  <si>
    <t xml:space="preserve">  Emergency/Stat Orders: Year 2</t>
  </si>
  <si>
    <t xml:space="preserve">  Clinical Pharmacist D. Staffing: Year 1</t>
  </si>
  <si>
    <t xml:space="preserve">  Emergency/Stat Orders: Year 1</t>
  </si>
  <si>
    <t xml:space="preserve">  Emergency/Stat Orders: Year 5</t>
  </si>
  <si>
    <t xml:space="preserve">  Emergency/Stat Orders: Year 4</t>
  </si>
  <si>
    <t xml:space="preserve">  Emergency/Stat Orders: Year 3</t>
  </si>
  <si>
    <t>XALATAN 50MCG/ML OPHTH 0.005% DROP (G)</t>
  </si>
  <si>
    <t>Total Annual Services Costs (Year 5) = (Delivery) + (Clinical Pharmacist D. Staffing) + (Overhead and Profit) + (Emergency/Stat Orders Surcharges)</t>
  </si>
  <si>
    <t>Total Annual Services Costs (Year 4) = (Delivery) + (Clinical Pharmacist D. Staffing) + (Overhead and Profit) + (Emergency/Stat Orders Surcharges)</t>
  </si>
  <si>
    <t>Total Annual Services Costs (Year 3) = (Delivery) + (Clinical Pharmacist D. Staffing) + (Overhead and Profit) + (Emergency/Stat Orders Surcharges)</t>
  </si>
  <si>
    <t>Total Annual Services Costs (Year 2) = (Delivery) + (Clinical Pharmacist D. Staffing) + (Overhead and Profit) + (Emergency/Stat Orders Surcharges)</t>
  </si>
  <si>
    <t>Total Annual Services Costs (Year 1) = (Delivery) + (Clinical Pharmacist D. Staffing) + (Overhead and Profit) + (Emergency/Stat Orders Surcharges)</t>
  </si>
  <si>
    <t>price per Pharm D.:</t>
  </si>
  <si>
    <t>surcharge per order:</t>
  </si>
  <si>
    <t>Acquisition Cost (June 30, 2011)</t>
  </si>
  <si>
    <t>FINANCIAL PROPOSAL - BAFO</t>
  </si>
  <si>
    <t>ATTACHMENT F  Proposal Price Form - Pharmacy Services - Including Amendments #1 - #19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</si>
</sst>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[Red]\([$$-409]#,##0\)"/>
    <numFmt numFmtId="165" formatCode="[$$-409]#,##0.000_);[Red]\([$$-409]#,##0.000\)"/>
    <numFmt numFmtId="166" formatCode="[$$-409]#,##0.00_);[Red]\([$$-409]#,##0.00\)"/>
    <numFmt numFmtId="167" formatCode="&quot;$&quot;#,##0.00"/>
    <numFmt numFmtId="168" formatCode="&quot;$&quot;#,##0.000"/>
  </numFmts>
  <fonts count="29"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trike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2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165" fontId="2" fillId="0" borderId="0" xfId="44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164" fontId="2" fillId="0" borderId="0" xfId="44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1" fillId="20" borderId="10" xfId="0" applyFont="1" applyFill="1" applyBorder="1" applyAlignment="1" applyProtection="1">
      <alignment horizontal="center" vertical="center" wrapText="1"/>
      <protection/>
    </xf>
    <xf numFmtId="1" fontId="1" fillId="20" borderId="10" xfId="0" applyNumberFormat="1" applyFont="1" applyFill="1" applyBorder="1" applyAlignment="1" applyProtection="1">
      <alignment horizontal="center" vertical="center" wrapText="1"/>
      <protection/>
    </xf>
    <xf numFmtId="165" fontId="1" fillId="20" borderId="10" xfId="44" applyNumberFormat="1" applyFont="1" applyFill="1" applyBorder="1" applyAlignment="1" applyProtection="1">
      <alignment horizontal="center" vertical="center" wrapText="1"/>
      <protection/>
    </xf>
    <xf numFmtId="164" fontId="1" fillId="20" borderId="10" xfId="44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 applyProtection="1">
      <alignment horizontal="right"/>
      <protection/>
    </xf>
    <xf numFmtId="3" fontId="2" fillId="0" borderId="10" xfId="0" applyNumberFormat="1" applyFont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164" fontId="1" fillId="21" borderId="11" xfId="44" applyNumberFormat="1" applyFont="1" applyFill="1" applyBorder="1" applyAlignment="1" applyProtection="1">
      <alignment horizontal="right" wrapText="1"/>
      <protection/>
    </xf>
    <xf numFmtId="44" fontId="1" fillId="21" borderId="12" xfId="44" applyFont="1" applyFill="1" applyBorder="1" applyAlignment="1" applyProtection="1">
      <alignment horizontal="right" wrapText="1"/>
      <protection/>
    </xf>
    <xf numFmtId="164" fontId="22" fillId="21" borderId="11" xfId="44" applyNumberFormat="1" applyFont="1" applyFill="1" applyBorder="1" applyAlignment="1" applyProtection="1">
      <alignment horizontal="right" wrapText="1"/>
      <protection/>
    </xf>
    <xf numFmtId="0" fontId="19" fillId="0" borderId="10" xfId="0" applyFont="1" applyFill="1" applyBorder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0" fillId="21" borderId="13" xfId="0" applyFill="1" applyBorder="1" applyAlignment="1" applyProtection="1">
      <alignment/>
      <protection/>
    </xf>
    <xf numFmtId="0" fontId="2" fillId="21" borderId="11" xfId="0" applyFont="1" applyFill="1" applyBorder="1" applyAlignment="1" applyProtection="1">
      <alignment horizontal="right"/>
      <protection/>
    </xf>
    <xf numFmtId="10" fontId="1" fillId="22" borderId="10" xfId="44" applyNumberFormat="1" applyFont="1" applyFill="1" applyBorder="1" applyAlignment="1" applyProtection="1">
      <alignment horizontal="right" wrapText="1"/>
      <protection locked="0"/>
    </xf>
    <xf numFmtId="44" fontId="22" fillId="21" borderId="12" xfId="44" applyFont="1" applyFill="1" applyBorder="1" applyAlignment="1" applyProtection="1">
      <alignment horizontal="right" wrapText="1"/>
      <protection/>
    </xf>
    <xf numFmtId="44" fontId="22" fillId="21" borderId="13" xfId="44" applyFont="1" applyFill="1" applyBorder="1" applyAlignment="1" applyProtection="1">
      <alignment horizontal="right" wrapText="1"/>
      <protection/>
    </xf>
    <xf numFmtId="44" fontId="1" fillId="21" borderId="13" xfId="44" applyFont="1" applyFill="1" applyBorder="1" applyAlignment="1" applyProtection="1">
      <alignment horizontal="right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0" fontId="1" fillId="24" borderId="10" xfId="0" applyFont="1" applyFill="1" applyBorder="1" applyAlignment="1" applyProtection="1">
      <alignment vertical="center" wrapText="1"/>
      <protection/>
    </xf>
    <xf numFmtId="0" fontId="19" fillId="24" borderId="10" xfId="0" applyFont="1" applyFill="1" applyBorder="1" applyAlignment="1" applyProtection="1">
      <alignment vertical="center" wrapText="1"/>
      <protection/>
    </xf>
    <xf numFmtId="0" fontId="24" fillId="24" borderId="10" xfId="0" applyFont="1" applyFill="1" applyBorder="1" applyAlignment="1" applyProtection="1">
      <alignment vertical="center" wrapText="1"/>
      <protection/>
    </xf>
    <xf numFmtId="0" fontId="1" fillId="2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167" fontId="2" fillId="22" borderId="10" xfId="0" applyNumberFormat="1" applyFont="1" applyFill="1" applyBorder="1" applyAlignment="1" applyProtection="1">
      <alignment horizontal="right"/>
      <protection locked="0"/>
    </xf>
    <xf numFmtId="167" fontId="1" fillId="8" borderId="13" xfId="44" applyNumberFormat="1" applyFont="1" applyFill="1" applyBorder="1" applyAlignment="1" applyProtection="1">
      <alignment horizontal="right" wrapText="1"/>
      <protection/>
    </xf>
    <xf numFmtId="167" fontId="2" fillId="8" borderId="10" xfId="0" applyNumberFormat="1" applyFont="1" applyFill="1" applyBorder="1" applyAlignment="1" applyProtection="1">
      <alignment horizontal="right"/>
      <protection/>
    </xf>
    <xf numFmtId="167" fontId="1" fillId="21" borderId="10" xfId="0" applyNumberFormat="1" applyFont="1" applyFill="1" applyBorder="1" applyAlignment="1" applyProtection="1">
      <alignment horizontal="center"/>
      <protection/>
    </xf>
    <xf numFmtId="167" fontId="1" fillId="8" borderId="10" xfId="0" applyNumberFormat="1" applyFont="1" applyFill="1" applyBorder="1" applyAlignment="1" applyProtection="1">
      <alignment horizontal="right"/>
      <protection/>
    </xf>
    <xf numFmtId="167" fontId="1" fillId="8" borderId="13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168" fontId="2" fillId="22" borderId="10" xfId="44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right"/>
      <protection/>
    </xf>
    <xf numFmtId="167" fontId="0" fillId="22" borderId="10" xfId="0" applyNumberFormat="1" applyFill="1" applyBorder="1" applyAlignment="1" applyProtection="1">
      <alignment/>
      <protection locked="0"/>
    </xf>
    <xf numFmtId="0" fontId="28" fillId="0" borderId="10" xfId="0" applyFont="1" applyFill="1" applyBorder="1" applyAlignment="1" applyProtection="1">
      <alignment wrapText="1"/>
      <protection/>
    </xf>
    <xf numFmtId="3" fontId="28" fillId="0" borderId="10" xfId="0" applyNumberFormat="1" applyFont="1" applyFill="1" applyBorder="1" applyAlignment="1" applyProtection="1">
      <alignment horizontal="right"/>
      <protection/>
    </xf>
    <xf numFmtId="3" fontId="28" fillId="0" borderId="10" xfId="0" applyNumberFormat="1" applyFont="1" applyFill="1" applyBorder="1" applyAlignment="1" applyProtection="1">
      <alignment horizontal="center"/>
      <protection/>
    </xf>
    <xf numFmtId="168" fontId="2" fillId="8" borderId="10" xfId="44" applyNumberFormat="1" applyFont="1" applyFill="1" applyBorder="1" applyAlignment="1" applyProtection="1">
      <alignment horizontal="right"/>
      <protection/>
    </xf>
    <xf numFmtId="0" fontId="23" fillId="22" borderId="11" xfId="0" applyNumberFormat="1" applyFont="1" applyFill="1" applyBorder="1" applyAlignment="1" applyProtection="1">
      <alignment horizontal="left"/>
      <protection locked="0"/>
    </xf>
    <xf numFmtId="0" fontId="23" fillId="22" borderId="12" xfId="0" applyNumberFormat="1" applyFont="1" applyFill="1" applyBorder="1" applyAlignment="1" applyProtection="1">
      <alignment horizontal="left"/>
      <protection locked="0"/>
    </xf>
    <xf numFmtId="0" fontId="23" fillId="22" borderId="13" xfId="0" applyNumberFormat="1" applyFont="1" applyFill="1" applyBorder="1" applyAlignment="1" applyProtection="1">
      <alignment horizontal="left"/>
      <protection locked="0"/>
    </xf>
    <xf numFmtId="0" fontId="23" fillId="0" borderId="12" xfId="0" applyNumberFormat="1" applyFont="1" applyBorder="1" applyAlignment="1" applyProtection="1">
      <alignment horizontal="left"/>
      <protection locked="0"/>
    </xf>
    <xf numFmtId="0" fontId="23" fillId="0" borderId="13" xfId="0" applyNumberFormat="1" applyFont="1" applyBorder="1" applyAlignment="1" applyProtection="1">
      <alignment horizontal="left"/>
      <protection locked="0"/>
    </xf>
    <xf numFmtId="0" fontId="1" fillId="22" borderId="11" xfId="0" applyFont="1" applyFill="1" applyBorder="1" applyAlignment="1" applyProtection="1">
      <alignment horizontal="left" vertical="center" wrapText="1"/>
      <protection locked="0"/>
    </xf>
    <xf numFmtId="0" fontId="1" fillId="22" borderId="12" xfId="0" applyFont="1" applyFill="1" applyBorder="1" applyAlignment="1" applyProtection="1">
      <alignment horizontal="left" vertical="center" wrapText="1"/>
      <protection locked="0"/>
    </xf>
    <xf numFmtId="0" fontId="1" fillId="22" borderId="13" xfId="0" applyFont="1" applyFill="1" applyBorder="1" applyAlignment="1" applyProtection="1">
      <alignment horizontal="left" vertical="center" wrapText="1"/>
      <protection locked="0"/>
    </xf>
    <xf numFmtId="3" fontId="2" fillId="21" borderId="11" xfId="0" applyNumberFormat="1" applyFont="1" applyFill="1" applyBorder="1" applyAlignment="1" applyProtection="1">
      <alignment horizontal="right"/>
      <protection/>
    </xf>
    <xf numFmtId="0" fontId="0" fillId="21" borderId="12" xfId="0" applyFill="1" applyBorder="1" applyAlignment="1" applyProtection="1">
      <alignment/>
      <protection/>
    </xf>
    <xf numFmtId="0" fontId="0" fillId="21" borderId="13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" fillId="21" borderId="11" xfId="0" applyFont="1" applyFill="1" applyBorder="1" applyAlignment="1" applyProtection="1">
      <alignment horizontal="right"/>
      <protection/>
    </xf>
    <xf numFmtId="0" fontId="1" fillId="21" borderId="11" xfId="0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0" fillId="22" borderId="11" xfId="0" applyFont="1" applyFill="1" applyBorder="1" applyAlignment="1" applyProtection="1">
      <alignment horizontal="left" vertical="center" wrapText="1"/>
      <protection locked="0"/>
    </xf>
    <xf numFmtId="0" fontId="20" fillId="22" borderId="12" xfId="0" applyFont="1" applyFill="1" applyBorder="1" applyAlignment="1" applyProtection="1">
      <alignment horizontal="left" vertical="center" wrapText="1"/>
      <protection locked="0"/>
    </xf>
    <xf numFmtId="0" fontId="20" fillId="22" borderId="13" xfId="0" applyFont="1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7"/>
  <sheetViews>
    <sheetView showGridLines="0" showZeros="0" tabSelected="1" zoomScalePageLayoutView="0" workbookViewId="0" topLeftCell="A140">
      <selection activeCell="D157" sqref="D157"/>
    </sheetView>
  </sheetViews>
  <sheetFormatPr defaultColWidth="9.140625" defaultRowHeight="15"/>
  <cols>
    <col min="1" max="1" width="40.140625" style="2" bestFit="1" customWidth="1"/>
    <col min="2" max="2" width="11.8515625" style="5" bestFit="1" customWidth="1"/>
    <col min="3" max="3" width="18.421875" style="6" bestFit="1" customWidth="1"/>
    <col min="4" max="4" width="12.57421875" style="8" bestFit="1" customWidth="1"/>
    <col min="5" max="5" width="16.28125" style="7" customWidth="1"/>
    <col min="6" max="16384" width="9.140625" style="2" customWidth="1"/>
  </cols>
  <sheetData>
    <row r="1" spans="1:5" ht="12.75">
      <c r="A1" s="13"/>
      <c r="B1" s="14"/>
      <c r="C1" s="15"/>
      <c r="D1" s="16"/>
      <c r="E1" s="17"/>
    </row>
    <row r="2" spans="1:5" ht="13.5" thickBot="1">
      <c r="A2" s="75" t="s">
        <v>288</v>
      </c>
      <c r="B2" s="76"/>
      <c r="C2" s="76"/>
      <c r="D2" s="76"/>
      <c r="E2" s="77"/>
    </row>
    <row r="3" spans="1:5" ht="15">
      <c r="A3" s="81" t="s">
        <v>287</v>
      </c>
      <c r="B3" s="81"/>
      <c r="C3" s="81"/>
      <c r="D3" s="81"/>
      <c r="E3" s="81"/>
    </row>
    <row r="4" spans="1:5" s="10" customFormat="1" ht="15">
      <c r="A4" s="29" t="s">
        <v>35</v>
      </c>
      <c r="B4" s="60"/>
      <c r="C4" s="61"/>
      <c r="D4" s="61"/>
      <c r="E4" s="62"/>
    </row>
    <row r="5" spans="1:5" s="10" customFormat="1" ht="15">
      <c r="A5" s="29" t="s">
        <v>36</v>
      </c>
      <c r="B5" s="60"/>
      <c r="C5" s="61"/>
      <c r="D5" s="61"/>
      <c r="E5" s="62"/>
    </row>
    <row r="6" spans="1:5" s="10" customFormat="1" ht="15">
      <c r="A6" s="29" t="s">
        <v>37</v>
      </c>
      <c r="B6" s="60"/>
      <c r="C6" s="63"/>
      <c r="D6" s="63"/>
      <c r="E6" s="64"/>
    </row>
    <row r="7" spans="1:5" s="10" customFormat="1" ht="15">
      <c r="A7" s="29" t="s">
        <v>38</v>
      </c>
      <c r="B7" s="60"/>
      <c r="C7" s="61"/>
      <c r="D7" s="61"/>
      <c r="E7" s="62"/>
    </row>
    <row r="8" spans="1:5" s="10" customFormat="1" ht="15">
      <c r="A8" s="29" t="s">
        <v>39</v>
      </c>
      <c r="B8" s="60"/>
      <c r="C8" s="61"/>
      <c r="D8" s="61"/>
      <c r="E8" s="62"/>
    </row>
    <row r="9" spans="1:5" s="10" customFormat="1" ht="15">
      <c r="A9" s="29" t="s">
        <v>42</v>
      </c>
      <c r="B9" s="60"/>
      <c r="C9" s="61"/>
      <c r="D9" s="61"/>
      <c r="E9" s="62"/>
    </row>
    <row r="10" spans="1:5" s="10" customFormat="1" ht="15">
      <c r="A10" s="29" t="s">
        <v>40</v>
      </c>
      <c r="B10" s="60"/>
      <c r="C10" s="61"/>
      <c r="D10" s="61"/>
      <c r="E10" s="62"/>
    </row>
    <row r="11" spans="1:5" s="10" customFormat="1" ht="15">
      <c r="A11" s="29" t="s">
        <v>41</v>
      </c>
      <c r="B11" s="60"/>
      <c r="C11" s="61"/>
      <c r="D11" s="61"/>
      <c r="E11" s="62"/>
    </row>
    <row r="12" spans="1:5" s="10" customFormat="1" ht="15">
      <c r="A12" s="78"/>
      <c r="B12" s="79"/>
      <c r="C12" s="79"/>
      <c r="D12" s="79"/>
      <c r="E12" s="80"/>
    </row>
    <row r="13" spans="1:5" s="1" customFormat="1" ht="66.75" customHeight="1">
      <c r="A13" s="18" t="s">
        <v>83</v>
      </c>
      <c r="B13" s="19" t="s">
        <v>0</v>
      </c>
      <c r="C13" s="19" t="s">
        <v>1</v>
      </c>
      <c r="D13" s="20" t="s">
        <v>286</v>
      </c>
      <c r="E13" s="21" t="s">
        <v>2</v>
      </c>
    </row>
    <row r="14" spans="1:24" s="3" customFormat="1" ht="12.75">
      <c r="A14" s="50" t="s">
        <v>74</v>
      </c>
      <c r="B14" s="22">
        <v>58328</v>
      </c>
      <c r="C14" s="23" t="s">
        <v>3</v>
      </c>
      <c r="D14" s="52"/>
      <c r="E14" s="46">
        <f aca="true" t="shared" si="0" ref="E14:E77">D14*B14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3" customFormat="1" ht="26.25">
      <c r="A15" s="51" t="s">
        <v>75</v>
      </c>
      <c r="B15" s="24">
        <v>3350</v>
      </c>
      <c r="C15" s="25" t="s">
        <v>4</v>
      </c>
      <c r="D15" s="52"/>
      <c r="E15" s="46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3" customFormat="1" ht="26.25">
      <c r="A16" s="51" t="s">
        <v>76</v>
      </c>
      <c r="B16" s="24">
        <v>35568</v>
      </c>
      <c r="C16" s="25" t="s">
        <v>3</v>
      </c>
      <c r="D16" s="52"/>
      <c r="E16" s="46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" customFormat="1" ht="12.75">
      <c r="A17" s="50" t="s">
        <v>77</v>
      </c>
      <c r="B17" s="22">
        <v>188462</v>
      </c>
      <c r="C17" s="23" t="s">
        <v>3</v>
      </c>
      <c r="D17" s="52"/>
      <c r="E17" s="46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 ht="12.75">
      <c r="A18" s="50" t="s">
        <v>78</v>
      </c>
      <c r="B18" s="22">
        <v>124575</v>
      </c>
      <c r="C18" s="23" t="s">
        <v>5</v>
      </c>
      <c r="D18" s="52"/>
      <c r="E18" s="46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5" ht="12.75">
      <c r="A19" s="51" t="s">
        <v>79</v>
      </c>
      <c r="B19" s="24">
        <v>74521.5</v>
      </c>
      <c r="C19" s="25" t="s">
        <v>3</v>
      </c>
      <c r="D19" s="52"/>
      <c r="E19" s="46">
        <f t="shared" si="0"/>
        <v>0</v>
      </c>
    </row>
    <row r="20" spans="1:5" ht="12.75" customHeight="1">
      <c r="A20" s="51" t="s">
        <v>80</v>
      </c>
      <c r="B20" s="24">
        <v>61578</v>
      </c>
      <c r="C20" s="25" t="s">
        <v>3</v>
      </c>
      <c r="D20" s="52"/>
      <c r="E20" s="46">
        <f t="shared" si="0"/>
        <v>0</v>
      </c>
    </row>
    <row r="21" spans="1:5" ht="26.25">
      <c r="A21" s="51" t="s">
        <v>246</v>
      </c>
      <c r="B21" s="24">
        <v>35941</v>
      </c>
      <c r="C21" s="25" t="s">
        <v>3</v>
      </c>
      <c r="D21" s="52"/>
      <c r="E21" s="46">
        <f t="shared" si="0"/>
        <v>0</v>
      </c>
    </row>
    <row r="22" spans="1:5" ht="12.75">
      <c r="A22" s="51" t="s">
        <v>82</v>
      </c>
      <c r="B22" s="24">
        <v>29123</v>
      </c>
      <c r="C22" s="25" t="s">
        <v>3</v>
      </c>
      <c r="D22" s="52"/>
      <c r="E22" s="46">
        <f t="shared" si="0"/>
        <v>0</v>
      </c>
    </row>
    <row r="23" spans="1:5" ht="12.75">
      <c r="A23" s="51" t="s">
        <v>81</v>
      </c>
      <c r="B23" s="24">
        <v>15639</v>
      </c>
      <c r="C23" s="25" t="s">
        <v>5</v>
      </c>
      <c r="D23" s="52"/>
      <c r="E23" s="46">
        <f t="shared" si="0"/>
        <v>0</v>
      </c>
    </row>
    <row r="24" spans="1:5" ht="12.75">
      <c r="A24" s="51" t="s">
        <v>87</v>
      </c>
      <c r="B24" s="24">
        <f>51900/10</f>
        <v>5190</v>
      </c>
      <c r="C24" s="25" t="s">
        <v>6</v>
      </c>
      <c r="D24" s="52"/>
      <c r="E24" s="46">
        <f t="shared" si="0"/>
        <v>0</v>
      </c>
    </row>
    <row r="25" spans="1:5" ht="12.75">
      <c r="A25" s="51" t="s">
        <v>86</v>
      </c>
      <c r="B25" s="24">
        <v>28757</v>
      </c>
      <c r="C25" s="25" t="s">
        <v>5</v>
      </c>
      <c r="D25" s="52"/>
      <c r="E25" s="46">
        <f t="shared" si="0"/>
        <v>0</v>
      </c>
    </row>
    <row r="26" spans="1:5" ht="26.25">
      <c r="A26" s="51" t="s">
        <v>85</v>
      </c>
      <c r="B26" s="24">
        <v>46402</v>
      </c>
      <c r="C26" s="25" t="s">
        <v>5</v>
      </c>
      <c r="D26" s="52"/>
      <c r="E26" s="46">
        <f t="shared" si="0"/>
        <v>0</v>
      </c>
    </row>
    <row r="27" spans="1:5" ht="12.75">
      <c r="A27" s="51" t="s">
        <v>84</v>
      </c>
      <c r="B27" s="24">
        <f>365630/17</f>
        <v>21507.647058823528</v>
      </c>
      <c r="C27" s="25" t="s">
        <v>7</v>
      </c>
      <c r="D27" s="52"/>
      <c r="E27" s="46">
        <f t="shared" si="0"/>
        <v>0</v>
      </c>
    </row>
    <row r="28" spans="1:5" ht="12.75">
      <c r="A28" s="51" t="s">
        <v>88</v>
      </c>
      <c r="B28" s="24">
        <v>4471</v>
      </c>
      <c r="C28" s="25" t="s">
        <v>8</v>
      </c>
      <c r="D28" s="52"/>
      <c r="E28" s="46">
        <f t="shared" si="0"/>
        <v>0</v>
      </c>
    </row>
    <row r="29" spans="1:5" ht="12.75">
      <c r="A29" s="51" t="s">
        <v>89</v>
      </c>
      <c r="B29" s="24">
        <f>32076.2/7.3</f>
        <v>4394</v>
      </c>
      <c r="C29" s="25" t="s">
        <v>9</v>
      </c>
      <c r="D29" s="52"/>
      <c r="E29" s="46">
        <f t="shared" si="0"/>
        <v>0</v>
      </c>
    </row>
    <row r="30" spans="1:24" s="3" customFormat="1" ht="12.75">
      <c r="A30" s="50" t="s">
        <v>90</v>
      </c>
      <c r="B30" s="22">
        <v>134577</v>
      </c>
      <c r="C30" s="23" t="s">
        <v>5</v>
      </c>
      <c r="D30" s="52"/>
      <c r="E30" s="46">
        <f t="shared" si="0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5" ht="12.75">
      <c r="A31" s="51" t="s">
        <v>91</v>
      </c>
      <c r="B31" s="24">
        <v>17204</v>
      </c>
      <c r="C31" s="25" t="s">
        <v>3</v>
      </c>
      <c r="D31" s="52"/>
      <c r="E31" s="46">
        <f t="shared" si="0"/>
        <v>0</v>
      </c>
    </row>
    <row r="32" spans="1:5" ht="12.75">
      <c r="A32" s="51" t="s">
        <v>92</v>
      </c>
      <c r="B32" s="24">
        <v>39013</v>
      </c>
      <c r="C32" s="25" t="s">
        <v>3</v>
      </c>
      <c r="D32" s="52"/>
      <c r="E32" s="46">
        <f t="shared" si="0"/>
        <v>0</v>
      </c>
    </row>
    <row r="33" spans="1:5" ht="12.75">
      <c r="A33" s="51" t="s">
        <v>93</v>
      </c>
      <c r="B33" s="24">
        <v>39973.5</v>
      </c>
      <c r="C33" s="25" t="s">
        <v>3</v>
      </c>
      <c r="D33" s="52"/>
      <c r="E33" s="46">
        <f t="shared" si="0"/>
        <v>0</v>
      </c>
    </row>
    <row r="34" spans="1:24" s="3" customFormat="1" ht="12.75">
      <c r="A34" s="50" t="s">
        <v>94</v>
      </c>
      <c r="B34" s="22">
        <v>446487</v>
      </c>
      <c r="C34" s="23" t="s">
        <v>5</v>
      </c>
      <c r="D34" s="52"/>
      <c r="E34" s="46">
        <f t="shared" si="0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5" ht="12.75">
      <c r="A35" s="51" t="s">
        <v>95</v>
      </c>
      <c r="B35" s="24">
        <v>10027</v>
      </c>
      <c r="C35" s="25" t="s">
        <v>3</v>
      </c>
      <c r="D35" s="52"/>
      <c r="E35" s="46">
        <f t="shared" si="0"/>
        <v>0</v>
      </c>
    </row>
    <row r="36" spans="1:5" ht="26.25">
      <c r="A36" s="51" t="s">
        <v>99</v>
      </c>
      <c r="B36" s="24">
        <v>453</v>
      </c>
      <c r="C36" s="25" t="s">
        <v>10</v>
      </c>
      <c r="D36" s="52"/>
      <c r="E36" s="46">
        <f t="shared" si="0"/>
        <v>0</v>
      </c>
    </row>
    <row r="37" spans="1:5" ht="12.75">
      <c r="A37" s="51" t="s">
        <v>98</v>
      </c>
      <c r="B37" s="24">
        <v>741</v>
      </c>
      <c r="C37" s="25" t="s">
        <v>11</v>
      </c>
      <c r="D37" s="52"/>
      <c r="E37" s="46">
        <f t="shared" si="0"/>
        <v>0</v>
      </c>
    </row>
    <row r="38" spans="1:5" ht="12.75">
      <c r="A38" s="51" t="s">
        <v>97</v>
      </c>
      <c r="B38" s="24">
        <v>16922</v>
      </c>
      <c r="C38" s="25" t="s">
        <v>3</v>
      </c>
      <c r="D38" s="52"/>
      <c r="E38" s="46">
        <f t="shared" si="0"/>
        <v>0</v>
      </c>
    </row>
    <row r="39" spans="1:5" ht="12.75">
      <c r="A39" s="51" t="s">
        <v>96</v>
      </c>
      <c r="B39" s="24">
        <v>731</v>
      </c>
      <c r="C39" s="25" t="s">
        <v>4</v>
      </c>
      <c r="D39" s="52"/>
      <c r="E39" s="46">
        <f t="shared" si="0"/>
        <v>0</v>
      </c>
    </row>
    <row r="40" spans="1:24" s="3" customFormat="1" ht="12.75">
      <c r="A40" s="51" t="s">
        <v>100</v>
      </c>
      <c r="B40" s="22">
        <v>137209</v>
      </c>
      <c r="C40" s="23" t="s">
        <v>3</v>
      </c>
      <c r="D40" s="52"/>
      <c r="E40" s="46">
        <f t="shared" si="0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5" ht="12.75">
      <c r="A41" s="51" t="s">
        <v>101</v>
      </c>
      <c r="B41" s="24">
        <v>48279</v>
      </c>
      <c r="C41" s="23" t="s">
        <v>3</v>
      </c>
      <c r="D41" s="52"/>
      <c r="E41" s="46">
        <f t="shared" si="0"/>
        <v>0</v>
      </c>
    </row>
    <row r="42" spans="1:5" ht="12.75">
      <c r="A42" s="51" t="s">
        <v>102</v>
      </c>
      <c r="B42" s="24">
        <v>24244</v>
      </c>
      <c r="C42" s="23" t="s">
        <v>3</v>
      </c>
      <c r="D42" s="52"/>
      <c r="E42" s="46">
        <f t="shared" si="0"/>
        <v>0</v>
      </c>
    </row>
    <row r="43" spans="1:5" ht="12.75">
      <c r="A43" s="51" t="s">
        <v>103</v>
      </c>
      <c r="B43" s="24">
        <v>29024</v>
      </c>
      <c r="C43" s="23" t="s">
        <v>3</v>
      </c>
      <c r="D43" s="52"/>
      <c r="E43" s="46">
        <f t="shared" si="0"/>
        <v>0</v>
      </c>
    </row>
    <row r="44" spans="1:24" s="3" customFormat="1" ht="12.75">
      <c r="A44" s="51" t="s">
        <v>104</v>
      </c>
      <c r="B44" s="22">
        <v>227944</v>
      </c>
      <c r="C44" s="23" t="s">
        <v>3</v>
      </c>
      <c r="D44" s="52"/>
      <c r="E44" s="46">
        <f t="shared" si="0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5" ht="12.75">
      <c r="A45" s="51" t="s">
        <v>107</v>
      </c>
      <c r="B45" s="24">
        <v>16482</v>
      </c>
      <c r="C45" s="23" t="s">
        <v>3</v>
      </c>
      <c r="D45" s="52"/>
      <c r="E45" s="46">
        <f t="shared" si="0"/>
        <v>0</v>
      </c>
    </row>
    <row r="46" spans="1:5" ht="12.75">
      <c r="A46" s="51" t="s">
        <v>105</v>
      </c>
      <c r="B46" s="24">
        <v>1684</v>
      </c>
      <c r="C46" s="23" t="s">
        <v>3</v>
      </c>
      <c r="D46" s="52"/>
      <c r="E46" s="46">
        <f t="shared" si="0"/>
        <v>0</v>
      </c>
    </row>
    <row r="47" spans="1:5" ht="12.75" customHeight="1">
      <c r="A47" s="51" t="s">
        <v>106</v>
      </c>
      <c r="B47" s="24">
        <v>400</v>
      </c>
      <c r="C47" s="25" t="s">
        <v>12</v>
      </c>
      <c r="D47" s="52"/>
      <c r="E47" s="46">
        <f t="shared" si="0"/>
        <v>0</v>
      </c>
    </row>
    <row r="48" spans="1:5" ht="12.75">
      <c r="A48" s="51" t="s">
        <v>108</v>
      </c>
      <c r="B48" s="24">
        <v>7879.16</v>
      </c>
      <c r="C48" s="25" t="s">
        <v>3</v>
      </c>
      <c r="D48" s="52"/>
      <c r="E48" s="46">
        <f t="shared" si="0"/>
        <v>0</v>
      </c>
    </row>
    <row r="49" spans="1:5" ht="12.75">
      <c r="A49" s="51" t="s">
        <v>109</v>
      </c>
      <c r="B49" s="24">
        <f>4973/25</f>
        <v>198.92</v>
      </c>
      <c r="C49" s="25" t="s">
        <v>4</v>
      </c>
      <c r="D49" s="52"/>
      <c r="E49" s="46">
        <f t="shared" si="0"/>
        <v>0</v>
      </c>
    </row>
    <row r="50" spans="1:5" ht="12.75">
      <c r="A50" s="51" t="s">
        <v>110</v>
      </c>
      <c r="B50" s="24">
        <f>28190/10</f>
        <v>2819</v>
      </c>
      <c r="C50" s="25" t="s">
        <v>6</v>
      </c>
      <c r="D50" s="52"/>
      <c r="E50" s="46">
        <f t="shared" si="0"/>
        <v>0</v>
      </c>
    </row>
    <row r="51" spans="1:5" ht="12.75">
      <c r="A51" s="51" t="s">
        <v>111</v>
      </c>
      <c r="B51" s="24">
        <f>12410/7.3</f>
        <v>1700</v>
      </c>
      <c r="C51" s="25" t="s">
        <v>9</v>
      </c>
      <c r="D51" s="52"/>
      <c r="E51" s="46">
        <f t="shared" si="0"/>
        <v>0</v>
      </c>
    </row>
    <row r="52" spans="1:24" s="3" customFormat="1" ht="12.75">
      <c r="A52" s="50" t="s">
        <v>112</v>
      </c>
      <c r="B52" s="22">
        <v>274569</v>
      </c>
      <c r="C52" s="23" t="s">
        <v>3</v>
      </c>
      <c r="D52" s="52"/>
      <c r="E52" s="46">
        <f t="shared" si="0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s="3" customFormat="1" ht="12.75">
      <c r="A53" s="50" t="s">
        <v>113</v>
      </c>
      <c r="B53" s="22">
        <v>392914</v>
      </c>
      <c r="C53" s="23" t="s">
        <v>5</v>
      </c>
      <c r="D53" s="52"/>
      <c r="E53" s="46">
        <f t="shared" si="0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5" ht="12.75">
      <c r="A54" s="51" t="s">
        <v>115</v>
      </c>
      <c r="B54" s="24">
        <v>42</v>
      </c>
      <c r="C54" s="25" t="s">
        <v>13</v>
      </c>
      <c r="D54" s="52"/>
      <c r="E54" s="46">
        <f t="shared" si="0"/>
        <v>0</v>
      </c>
    </row>
    <row r="55" spans="1:5" ht="12.75">
      <c r="A55" s="51" t="s">
        <v>116</v>
      </c>
      <c r="B55" s="24">
        <f>23772.5/10</f>
        <v>2377.25</v>
      </c>
      <c r="C55" s="25" t="s">
        <v>6</v>
      </c>
      <c r="D55" s="52"/>
      <c r="E55" s="46">
        <f t="shared" si="0"/>
        <v>0</v>
      </c>
    </row>
    <row r="56" spans="1:5" ht="12.75">
      <c r="A56" s="51" t="s">
        <v>117</v>
      </c>
      <c r="B56" s="24">
        <f>4320/5</f>
        <v>864</v>
      </c>
      <c r="C56" s="25" t="s">
        <v>14</v>
      </c>
      <c r="D56" s="52"/>
      <c r="E56" s="46">
        <f t="shared" si="0"/>
        <v>0</v>
      </c>
    </row>
    <row r="57" spans="1:5" ht="12.75">
      <c r="A57" s="51" t="s">
        <v>118</v>
      </c>
      <c r="B57" s="24">
        <f>23137/10</f>
        <v>2313.7</v>
      </c>
      <c r="C57" s="25" t="s">
        <v>6</v>
      </c>
      <c r="D57" s="52"/>
      <c r="E57" s="46">
        <f t="shared" si="0"/>
        <v>0</v>
      </c>
    </row>
    <row r="58" spans="1:5" ht="12.75" customHeight="1">
      <c r="A58" s="51" t="s">
        <v>114</v>
      </c>
      <c r="B58" s="24">
        <v>468</v>
      </c>
      <c r="C58" s="25" t="s">
        <v>15</v>
      </c>
      <c r="D58" s="52"/>
      <c r="E58" s="46">
        <f t="shared" si="0"/>
        <v>0</v>
      </c>
    </row>
    <row r="59" spans="1:24" s="3" customFormat="1" ht="12.75">
      <c r="A59" s="50" t="s">
        <v>119</v>
      </c>
      <c r="B59" s="22">
        <v>53452</v>
      </c>
      <c r="C59" s="23" t="s">
        <v>3</v>
      </c>
      <c r="D59" s="52"/>
      <c r="E59" s="46">
        <f t="shared" si="0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5" ht="12.75">
      <c r="A60" s="51" t="s">
        <v>120</v>
      </c>
      <c r="B60" s="24">
        <v>238</v>
      </c>
      <c r="C60" s="25" t="s">
        <v>16</v>
      </c>
      <c r="D60" s="52"/>
      <c r="E60" s="46">
        <f t="shared" si="0"/>
        <v>0</v>
      </c>
    </row>
    <row r="61" spans="1:5" ht="12.75">
      <c r="A61" s="51" t="s">
        <v>121</v>
      </c>
      <c r="B61" s="24">
        <v>46264</v>
      </c>
      <c r="C61" s="25" t="s">
        <v>3</v>
      </c>
      <c r="D61" s="52"/>
      <c r="E61" s="46">
        <f t="shared" si="0"/>
        <v>0</v>
      </c>
    </row>
    <row r="62" spans="1:5" ht="12.75">
      <c r="A62" s="51" t="s">
        <v>125</v>
      </c>
      <c r="B62" s="24">
        <v>13578</v>
      </c>
      <c r="C62" s="25" t="s">
        <v>3</v>
      </c>
      <c r="D62" s="52"/>
      <c r="E62" s="46">
        <f t="shared" si="0"/>
        <v>0</v>
      </c>
    </row>
    <row r="63" spans="1:5" ht="12.75">
      <c r="A63" s="51" t="s">
        <v>124</v>
      </c>
      <c r="B63" s="24">
        <v>6616</v>
      </c>
      <c r="C63" s="25" t="s">
        <v>3</v>
      </c>
      <c r="D63" s="52"/>
      <c r="E63" s="46">
        <f t="shared" si="0"/>
        <v>0</v>
      </c>
    </row>
    <row r="64" spans="1:5" ht="26.25">
      <c r="A64" s="51" t="s">
        <v>123</v>
      </c>
      <c r="B64" s="24">
        <v>31244</v>
      </c>
      <c r="C64" s="25" t="s">
        <v>17</v>
      </c>
      <c r="D64" s="52"/>
      <c r="E64" s="46">
        <f t="shared" si="0"/>
        <v>0</v>
      </c>
    </row>
    <row r="65" spans="1:5" ht="12.75">
      <c r="A65" s="51" t="s">
        <v>122</v>
      </c>
      <c r="B65" s="24">
        <v>47513</v>
      </c>
      <c r="C65" s="25" t="s">
        <v>31</v>
      </c>
      <c r="D65" s="52"/>
      <c r="E65" s="46">
        <f t="shared" si="0"/>
        <v>0</v>
      </c>
    </row>
    <row r="66" spans="1:5" ht="26.25">
      <c r="A66" s="51" t="s">
        <v>278</v>
      </c>
      <c r="B66" s="24">
        <f>2638/2.5</f>
        <v>1055.2</v>
      </c>
      <c r="C66" s="25" t="s">
        <v>18</v>
      </c>
      <c r="D66" s="52"/>
      <c r="E66" s="46">
        <f t="shared" si="0"/>
        <v>0</v>
      </c>
    </row>
    <row r="67" spans="1:5" ht="12.75">
      <c r="A67" s="51" t="s">
        <v>126</v>
      </c>
      <c r="B67" s="24">
        <v>21054</v>
      </c>
      <c r="C67" s="25" t="s">
        <v>5</v>
      </c>
      <c r="D67" s="52"/>
      <c r="E67" s="46">
        <f t="shared" si="0"/>
        <v>0</v>
      </c>
    </row>
    <row r="68" spans="1:5" ht="12.75">
      <c r="A68" s="51" t="s">
        <v>127</v>
      </c>
      <c r="B68" s="24">
        <v>249</v>
      </c>
      <c r="C68" s="25" t="s">
        <v>4</v>
      </c>
      <c r="D68" s="52"/>
      <c r="E68" s="46">
        <f t="shared" si="0"/>
        <v>0</v>
      </c>
    </row>
    <row r="69" spans="1:5" ht="12.75">
      <c r="A69" s="51" t="s">
        <v>128</v>
      </c>
      <c r="B69" s="24">
        <v>15200.5</v>
      </c>
      <c r="C69" s="25" t="s">
        <v>3</v>
      </c>
      <c r="D69" s="52"/>
      <c r="E69" s="46">
        <f t="shared" si="0"/>
        <v>0</v>
      </c>
    </row>
    <row r="70" spans="1:5" ht="12.75" customHeight="1">
      <c r="A70" s="51" t="s">
        <v>129</v>
      </c>
      <c r="B70" s="24">
        <v>116</v>
      </c>
      <c r="C70" s="25" t="s">
        <v>4</v>
      </c>
      <c r="D70" s="52"/>
      <c r="E70" s="46">
        <f t="shared" si="0"/>
        <v>0</v>
      </c>
    </row>
    <row r="71" spans="1:5" ht="12.75">
      <c r="A71" s="51" t="s">
        <v>130</v>
      </c>
      <c r="B71" s="24">
        <f>8774.6/12.9</f>
        <v>680.2015503875969</v>
      </c>
      <c r="C71" s="25" t="s">
        <v>19</v>
      </c>
      <c r="D71" s="52"/>
      <c r="E71" s="46">
        <f t="shared" si="0"/>
        <v>0</v>
      </c>
    </row>
    <row r="72" spans="1:5" ht="12.75">
      <c r="A72" s="51" t="s">
        <v>131</v>
      </c>
      <c r="B72" s="24">
        <v>40198</v>
      </c>
      <c r="C72" s="25" t="s">
        <v>3</v>
      </c>
      <c r="D72" s="52"/>
      <c r="E72" s="46">
        <f t="shared" si="0"/>
        <v>0</v>
      </c>
    </row>
    <row r="73" spans="1:5" ht="12.75">
      <c r="A73" s="51" t="s">
        <v>132</v>
      </c>
      <c r="B73" s="24">
        <v>21044</v>
      </c>
      <c r="C73" s="25" t="s">
        <v>3</v>
      </c>
      <c r="D73" s="52"/>
      <c r="E73" s="46">
        <f t="shared" si="0"/>
        <v>0</v>
      </c>
    </row>
    <row r="74" spans="1:5" ht="26.25">
      <c r="A74" s="51" t="s">
        <v>133</v>
      </c>
      <c r="B74" s="24">
        <v>65</v>
      </c>
      <c r="C74" s="25" t="s">
        <v>15</v>
      </c>
      <c r="D74" s="52"/>
      <c r="E74" s="46">
        <f t="shared" si="0"/>
        <v>0</v>
      </c>
    </row>
    <row r="75" spans="1:24" s="3" customFormat="1" ht="12.75">
      <c r="A75" s="50" t="s">
        <v>138</v>
      </c>
      <c r="B75" s="22">
        <v>124683</v>
      </c>
      <c r="C75" s="23" t="s">
        <v>3</v>
      </c>
      <c r="D75" s="52"/>
      <c r="E75" s="46">
        <f t="shared" si="0"/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s="3" customFormat="1" ht="12.75">
      <c r="A76" s="50" t="s">
        <v>137</v>
      </c>
      <c r="B76" s="22">
        <v>103087</v>
      </c>
      <c r="C76" s="23" t="s">
        <v>5</v>
      </c>
      <c r="D76" s="52"/>
      <c r="E76" s="46">
        <f t="shared" si="0"/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s="3" customFormat="1" ht="12.75">
      <c r="A77" s="50" t="s">
        <v>136</v>
      </c>
      <c r="B77" s="22">
        <v>1082900</v>
      </c>
      <c r="C77" s="23" t="s">
        <v>3</v>
      </c>
      <c r="D77" s="52"/>
      <c r="E77" s="46">
        <f t="shared" si="0"/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5" ht="12.75">
      <c r="A78" s="51" t="s">
        <v>135</v>
      </c>
      <c r="B78" s="24">
        <v>9866</v>
      </c>
      <c r="C78" s="25" t="s">
        <v>5</v>
      </c>
      <c r="D78" s="52"/>
      <c r="E78" s="46">
        <f aca="true" t="shared" si="1" ref="E78:E140">D78*B78</f>
        <v>0</v>
      </c>
    </row>
    <row r="79" spans="1:5" ht="12.75">
      <c r="A79" s="51" t="s">
        <v>134</v>
      </c>
      <c r="B79" s="24">
        <v>12060</v>
      </c>
      <c r="C79" s="25" t="s">
        <v>20</v>
      </c>
      <c r="D79" s="52"/>
      <c r="E79" s="46">
        <f t="shared" si="1"/>
        <v>0</v>
      </c>
    </row>
    <row r="80" spans="1:5" ht="12.75">
      <c r="A80" s="51" t="s">
        <v>139</v>
      </c>
      <c r="B80" s="24">
        <v>24</v>
      </c>
      <c r="C80" s="25" t="s">
        <v>13</v>
      </c>
      <c r="D80" s="52"/>
      <c r="E80" s="46">
        <f t="shared" si="1"/>
        <v>0</v>
      </c>
    </row>
    <row r="81" spans="1:5" ht="12.75">
      <c r="A81" s="51" t="s">
        <v>140</v>
      </c>
      <c r="B81" s="24">
        <v>27838</v>
      </c>
      <c r="C81" s="25" t="s">
        <v>3</v>
      </c>
      <c r="D81" s="52"/>
      <c r="E81" s="46">
        <f t="shared" si="1"/>
        <v>0</v>
      </c>
    </row>
    <row r="82" spans="1:5" ht="26.25">
      <c r="A82" s="51" t="s">
        <v>141</v>
      </c>
      <c r="B82" s="24">
        <v>39</v>
      </c>
      <c r="C82" s="25" t="s">
        <v>21</v>
      </c>
      <c r="D82" s="52"/>
      <c r="E82" s="46">
        <f t="shared" si="1"/>
        <v>0</v>
      </c>
    </row>
    <row r="83" spans="1:24" s="3" customFormat="1" ht="12.75">
      <c r="A83" s="50" t="s">
        <v>142</v>
      </c>
      <c r="B83" s="22">
        <v>49815</v>
      </c>
      <c r="C83" s="23" t="s">
        <v>3</v>
      </c>
      <c r="D83" s="52"/>
      <c r="E83" s="46">
        <f t="shared" si="1"/>
        <v>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5" ht="12.75">
      <c r="A84" s="51" t="s">
        <v>143</v>
      </c>
      <c r="B84" s="24">
        <f>14210/210</f>
        <v>67.66666666666667</v>
      </c>
      <c r="C84" s="25" t="s">
        <v>22</v>
      </c>
      <c r="D84" s="52"/>
      <c r="E84" s="46">
        <f t="shared" si="1"/>
        <v>0</v>
      </c>
    </row>
    <row r="85" spans="1:5" ht="12.75">
      <c r="A85" s="51" t="s">
        <v>144</v>
      </c>
      <c r="B85" s="24">
        <v>7936</v>
      </c>
      <c r="C85" s="25" t="s">
        <v>5</v>
      </c>
      <c r="D85" s="52"/>
      <c r="E85" s="46">
        <f t="shared" si="1"/>
        <v>0</v>
      </c>
    </row>
    <row r="86" spans="1:5" ht="12.75">
      <c r="A86" s="51" t="s">
        <v>145</v>
      </c>
      <c r="B86" s="24">
        <v>7166</v>
      </c>
      <c r="C86" s="25" t="s">
        <v>5</v>
      </c>
      <c r="D86" s="52"/>
      <c r="E86" s="46">
        <f t="shared" si="1"/>
        <v>0</v>
      </c>
    </row>
    <row r="87" spans="1:5" ht="12.75">
      <c r="A87" s="51" t="s">
        <v>146</v>
      </c>
      <c r="B87" s="24">
        <v>7926</v>
      </c>
      <c r="C87" s="25" t="s">
        <v>3</v>
      </c>
      <c r="D87" s="52"/>
      <c r="E87" s="46">
        <f t="shared" si="1"/>
        <v>0</v>
      </c>
    </row>
    <row r="88" spans="1:5" ht="12.75">
      <c r="A88" s="51" t="s">
        <v>147</v>
      </c>
      <c r="B88" s="24">
        <v>53</v>
      </c>
      <c r="C88" s="25" t="s">
        <v>23</v>
      </c>
      <c r="D88" s="52"/>
      <c r="E88" s="46">
        <f t="shared" si="1"/>
        <v>0</v>
      </c>
    </row>
    <row r="89" spans="1:5" ht="12.75">
      <c r="A89" s="51" t="s">
        <v>148</v>
      </c>
      <c r="B89" s="24">
        <v>3293</v>
      </c>
      <c r="C89" s="25" t="s">
        <v>5</v>
      </c>
      <c r="D89" s="52"/>
      <c r="E89" s="46">
        <f t="shared" si="1"/>
        <v>0</v>
      </c>
    </row>
    <row r="90" spans="1:5" ht="26.25">
      <c r="A90" s="51" t="s">
        <v>149</v>
      </c>
      <c r="B90" s="24">
        <v>81</v>
      </c>
      <c r="C90" s="25" t="s">
        <v>24</v>
      </c>
      <c r="D90" s="52"/>
      <c r="E90" s="46">
        <f t="shared" si="1"/>
        <v>0</v>
      </c>
    </row>
    <row r="91" spans="1:24" s="3" customFormat="1" ht="12.75">
      <c r="A91" s="50" t="s">
        <v>150</v>
      </c>
      <c r="B91" s="22">
        <v>109087</v>
      </c>
      <c r="C91" s="23" t="s">
        <v>3</v>
      </c>
      <c r="D91" s="52"/>
      <c r="E91" s="46">
        <f t="shared" si="1"/>
        <v>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s="3" customFormat="1" ht="12.75">
      <c r="A92" s="50" t="s">
        <v>151</v>
      </c>
      <c r="B92" s="22">
        <v>312197</v>
      </c>
      <c r="C92" s="23" t="s">
        <v>3</v>
      </c>
      <c r="D92" s="52"/>
      <c r="E92" s="46">
        <f t="shared" si="1"/>
        <v>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5" ht="12.75">
      <c r="A93" s="51" t="s">
        <v>152</v>
      </c>
      <c r="B93" s="24">
        <v>6508</v>
      </c>
      <c r="C93" s="25" t="s">
        <v>3</v>
      </c>
      <c r="D93" s="52"/>
      <c r="E93" s="46">
        <f t="shared" si="1"/>
        <v>0</v>
      </c>
    </row>
    <row r="94" spans="1:5" ht="12.75">
      <c r="A94" s="51" t="s">
        <v>154</v>
      </c>
      <c r="B94" s="24">
        <v>62962</v>
      </c>
      <c r="C94" s="25" t="s">
        <v>5</v>
      </c>
      <c r="D94" s="52"/>
      <c r="E94" s="46">
        <f t="shared" si="1"/>
        <v>0</v>
      </c>
    </row>
    <row r="95" spans="1:24" s="3" customFormat="1" ht="12.75">
      <c r="A95" s="50" t="s">
        <v>155</v>
      </c>
      <c r="B95" s="22">
        <v>86341</v>
      </c>
      <c r="C95" s="23" t="s">
        <v>3</v>
      </c>
      <c r="D95" s="52"/>
      <c r="E95" s="46">
        <f t="shared" si="1"/>
        <v>0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5" ht="12.75">
      <c r="A96" s="51" t="s">
        <v>156</v>
      </c>
      <c r="B96" s="24">
        <v>576</v>
      </c>
      <c r="C96" s="25" t="s">
        <v>25</v>
      </c>
      <c r="D96" s="52"/>
      <c r="E96" s="46">
        <f t="shared" si="1"/>
        <v>0</v>
      </c>
    </row>
    <row r="97" spans="1:24" s="3" customFormat="1" ht="12.75">
      <c r="A97" s="50" t="s">
        <v>157</v>
      </c>
      <c r="B97" s="22">
        <v>108379</v>
      </c>
      <c r="C97" s="23" t="s">
        <v>5</v>
      </c>
      <c r="D97" s="52"/>
      <c r="E97" s="46">
        <f t="shared" si="1"/>
        <v>0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5" ht="12.75">
      <c r="A98" s="51" t="s">
        <v>158</v>
      </c>
      <c r="B98" s="24">
        <f>3446/10</f>
        <v>344.6</v>
      </c>
      <c r="C98" s="25" t="s">
        <v>26</v>
      </c>
      <c r="D98" s="52"/>
      <c r="E98" s="46">
        <f t="shared" si="1"/>
        <v>0</v>
      </c>
    </row>
    <row r="99" spans="1:24" s="3" customFormat="1" ht="12.75">
      <c r="A99" s="50" t="s">
        <v>153</v>
      </c>
      <c r="B99" s="22">
        <v>335574</v>
      </c>
      <c r="C99" s="23" t="s">
        <v>5</v>
      </c>
      <c r="D99" s="52"/>
      <c r="E99" s="46">
        <f t="shared" si="1"/>
        <v>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5" ht="12.75">
      <c r="A100" s="51" t="s">
        <v>159</v>
      </c>
      <c r="B100" s="24">
        <f>1256/10</f>
        <v>125.6</v>
      </c>
      <c r="C100" s="25" t="s">
        <v>27</v>
      </c>
      <c r="D100" s="52"/>
      <c r="E100" s="46">
        <f t="shared" si="1"/>
        <v>0</v>
      </c>
    </row>
    <row r="101" spans="1:5" ht="12.75">
      <c r="A101" s="51" t="s">
        <v>160</v>
      </c>
      <c r="B101" s="24">
        <v>667</v>
      </c>
      <c r="C101" s="25" t="s">
        <v>28</v>
      </c>
      <c r="D101" s="52"/>
      <c r="E101" s="46">
        <f t="shared" si="1"/>
        <v>0</v>
      </c>
    </row>
    <row r="102" spans="1:5" ht="12.75">
      <c r="A102" s="51" t="s">
        <v>161</v>
      </c>
      <c r="B102" s="24">
        <v>336</v>
      </c>
      <c r="C102" s="25" t="s">
        <v>5</v>
      </c>
      <c r="D102" s="52"/>
      <c r="E102" s="46">
        <f t="shared" si="1"/>
        <v>0</v>
      </c>
    </row>
    <row r="103" spans="1:24" s="3" customFormat="1" ht="12.75">
      <c r="A103" s="50" t="s">
        <v>162</v>
      </c>
      <c r="B103" s="22">
        <v>248606</v>
      </c>
      <c r="C103" s="23" t="s">
        <v>3</v>
      </c>
      <c r="D103" s="52"/>
      <c r="E103" s="46">
        <f t="shared" si="1"/>
        <v>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5" ht="12.75">
      <c r="A104" s="51" t="s">
        <v>163</v>
      </c>
      <c r="B104" s="24">
        <v>1110</v>
      </c>
      <c r="C104" s="25" t="s">
        <v>3</v>
      </c>
      <c r="D104" s="52"/>
      <c r="E104" s="46">
        <f t="shared" si="1"/>
        <v>0</v>
      </c>
    </row>
    <row r="105" spans="1:5" ht="12.75">
      <c r="A105" s="51" t="s">
        <v>164</v>
      </c>
      <c r="B105" s="24">
        <f>11940/60</f>
        <v>199</v>
      </c>
      <c r="C105" s="25" t="s">
        <v>29</v>
      </c>
      <c r="D105" s="52"/>
      <c r="E105" s="46">
        <f t="shared" si="1"/>
        <v>0</v>
      </c>
    </row>
    <row r="106" spans="1:5" ht="12.75">
      <c r="A106" s="51" t="s">
        <v>165</v>
      </c>
      <c r="B106" s="24">
        <v>26</v>
      </c>
      <c r="C106" s="25" t="s">
        <v>30</v>
      </c>
      <c r="D106" s="52"/>
      <c r="E106" s="46">
        <f t="shared" si="1"/>
        <v>0</v>
      </c>
    </row>
    <row r="107" spans="1:5" ht="12.75">
      <c r="A107" s="51" t="s">
        <v>166</v>
      </c>
      <c r="B107" s="24">
        <v>9597</v>
      </c>
      <c r="C107" s="25" t="s">
        <v>3</v>
      </c>
      <c r="D107" s="52"/>
      <c r="E107" s="46">
        <f t="shared" si="1"/>
        <v>0</v>
      </c>
    </row>
    <row r="108" spans="1:5" ht="12.75">
      <c r="A108" s="51" t="s">
        <v>167</v>
      </c>
      <c r="B108" s="24">
        <v>382</v>
      </c>
      <c r="C108" s="25" t="s">
        <v>13</v>
      </c>
      <c r="D108" s="52"/>
      <c r="E108" s="46">
        <f t="shared" si="1"/>
        <v>0</v>
      </c>
    </row>
    <row r="109" spans="1:5" ht="26.25">
      <c r="A109" s="51" t="s">
        <v>168</v>
      </c>
      <c r="B109" s="24">
        <v>32073</v>
      </c>
      <c r="C109" s="25" t="s">
        <v>20</v>
      </c>
      <c r="D109" s="52"/>
      <c r="E109" s="46">
        <f t="shared" si="1"/>
        <v>0</v>
      </c>
    </row>
    <row r="110" spans="1:5" ht="12.75">
      <c r="A110" s="51" t="s">
        <v>169</v>
      </c>
      <c r="B110" s="24">
        <v>400</v>
      </c>
      <c r="C110" s="25" t="s">
        <v>14</v>
      </c>
      <c r="D110" s="52"/>
      <c r="E110" s="46">
        <f t="shared" si="1"/>
        <v>0</v>
      </c>
    </row>
    <row r="111" spans="1:5" ht="12.75">
      <c r="A111" s="51" t="s">
        <v>170</v>
      </c>
      <c r="B111" s="24">
        <v>174410</v>
      </c>
      <c r="C111" s="25" t="s">
        <v>3</v>
      </c>
      <c r="D111" s="52"/>
      <c r="E111" s="46">
        <f t="shared" si="1"/>
        <v>0</v>
      </c>
    </row>
    <row r="112" spans="1:24" s="3" customFormat="1" ht="12.75">
      <c r="A112" s="50" t="s">
        <v>171</v>
      </c>
      <c r="B112" s="22">
        <v>252355</v>
      </c>
      <c r="C112" s="25" t="s">
        <v>3</v>
      </c>
      <c r="D112" s="52"/>
      <c r="E112" s="46">
        <f t="shared" si="1"/>
        <v>0</v>
      </c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s="3" customFormat="1" ht="12.75">
      <c r="A113" s="50" t="s">
        <v>172</v>
      </c>
      <c r="B113" s="22">
        <v>147210</v>
      </c>
      <c r="C113" s="25" t="s">
        <v>3</v>
      </c>
      <c r="D113" s="52"/>
      <c r="E113" s="46">
        <f t="shared" si="1"/>
        <v>0</v>
      </c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s="3" customFormat="1" ht="12.75">
      <c r="A114" s="50" t="s">
        <v>173</v>
      </c>
      <c r="B114" s="22">
        <v>76583.5</v>
      </c>
      <c r="C114" s="25" t="s">
        <v>3</v>
      </c>
      <c r="D114" s="52"/>
      <c r="E114" s="46">
        <f t="shared" si="1"/>
        <v>0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s="3" customFormat="1" ht="12.75">
      <c r="A115" s="51" t="s">
        <v>174</v>
      </c>
      <c r="B115" s="22">
        <v>70317.5</v>
      </c>
      <c r="C115" s="25" t="s">
        <v>3</v>
      </c>
      <c r="D115" s="52"/>
      <c r="E115" s="46">
        <f t="shared" si="1"/>
        <v>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s="3" customFormat="1" ht="12.75">
      <c r="A116" s="50" t="s">
        <v>175</v>
      </c>
      <c r="B116" s="22">
        <v>50007</v>
      </c>
      <c r="C116" s="25" t="s">
        <v>3</v>
      </c>
      <c r="D116" s="52"/>
      <c r="E116" s="46">
        <f t="shared" si="1"/>
        <v>0</v>
      </c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s="3" customFormat="1" ht="12.75">
      <c r="A117" s="50" t="s">
        <v>176</v>
      </c>
      <c r="B117" s="22">
        <v>108779</v>
      </c>
      <c r="C117" s="25" t="s">
        <v>3</v>
      </c>
      <c r="D117" s="52"/>
      <c r="E117" s="46">
        <f t="shared" si="1"/>
        <v>0</v>
      </c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s="3" customFormat="1" ht="12.75">
      <c r="A118" s="50" t="s">
        <v>177</v>
      </c>
      <c r="B118" s="22">
        <v>243076</v>
      </c>
      <c r="C118" s="25" t="s">
        <v>3</v>
      </c>
      <c r="D118" s="52"/>
      <c r="E118" s="46">
        <f t="shared" si="1"/>
        <v>0</v>
      </c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s="3" customFormat="1" ht="26.25">
      <c r="A119" s="50" t="s">
        <v>178</v>
      </c>
      <c r="B119" s="22">
        <v>433020</v>
      </c>
      <c r="C119" s="25" t="s">
        <v>3</v>
      </c>
      <c r="D119" s="52"/>
      <c r="E119" s="46">
        <f t="shared" si="1"/>
        <v>0</v>
      </c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s="3" customFormat="1" ht="12.75">
      <c r="A120" s="50" t="s">
        <v>179</v>
      </c>
      <c r="B120" s="22">
        <v>236347</v>
      </c>
      <c r="C120" s="25" t="s">
        <v>3</v>
      </c>
      <c r="D120" s="52"/>
      <c r="E120" s="46">
        <f t="shared" si="1"/>
        <v>0</v>
      </c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s="3" customFormat="1" ht="12.75">
      <c r="A121" s="50" t="s">
        <v>180</v>
      </c>
      <c r="B121" s="22">
        <v>211491</v>
      </c>
      <c r="C121" s="25" t="s">
        <v>3</v>
      </c>
      <c r="D121" s="52"/>
      <c r="E121" s="46">
        <f t="shared" si="1"/>
        <v>0</v>
      </c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s="3" customFormat="1" ht="12.75">
      <c r="A122" s="51" t="s">
        <v>181</v>
      </c>
      <c r="B122" s="22">
        <v>141720</v>
      </c>
      <c r="C122" s="23" t="s">
        <v>32</v>
      </c>
      <c r="D122" s="52"/>
      <c r="E122" s="46">
        <f t="shared" si="1"/>
        <v>0</v>
      </c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s="3" customFormat="1" ht="12.75">
      <c r="A123" s="50" t="s">
        <v>182</v>
      </c>
      <c r="B123" s="22">
        <v>49396</v>
      </c>
      <c r="C123" s="23" t="s">
        <v>5</v>
      </c>
      <c r="D123" s="52"/>
      <c r="E123" s="46">
        <f t="shared" si="1"/>
        <v>0</v>
      </c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s="3" customFormat="1" ht="12.75">
      <c r="A124" s="50" t="s">
        <v>183</v>
      </c>
      <c r="B124" s="22">
        <v>676100</v>
      </c>
      <c r="C124" s="23" t="s">
        <v>3</v>
      </c>
      <c r="D124" s="52"/>
      <c r="E124" s="46">
        <f t="shared" si="1"/>
        <v>0</v>
      </c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5" ht="12.75">
      <c r="A125" s="51" t="s">
        <v>184</v>
      </c>
      <c r="B125" s="24">
        <v>504500</v>
      </c>
      <c r="C125" s="25" t="s">
        <v>5</v>
      </c>
      <c r="D125" s="52"/>
      <c r="E125" s="46">
        <f t="shared" si="1"/>
        <v>0</v>
      </c>
    </row>
    <row r="126" spans="1:24" s="3" customFormat="1" ht="12.75">
      <c r="A126" s="50" t="s">
        <v>185</v>
      </c>
      <c r="B126" s="22">
        <v>110278</v>
      </c>
      <c r="C126" s="23" t="s">
        <v>3</v>
      </c>
      <c r="D126" s="52"/>
      <c r="E126" s="46">
        <f t="shared" si="1"/>
        <v>0</v>
      </c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s="3" customFormat="1" ht="12.75">
      <c r="A127" s="50" t="s">
        <v>186</v>
      </c>
      <c r="B127" s="22">
        <v>89009</v>
      </c>
      <c r="C127" s="23" t="s">
        <v>5</v>
      </c>
      <c r="D127" s="52"/>
      <c r="E127" s="46">
        <f t="shared" si="1"/>
        <v>0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s="3" customFormat="1" ht="12.75">
      <c r="A128" s="50" t="s">
        <v>187</v>
      </c>
      <c r="B128" s="22">
        <v>96604.5</v>
      </c>
      <c r="C128" s="23" t="s">
        <v>3</v>
      </c>
      <c r="D128" s="52"/>
      <c r="E128" s="46">
        <f t="shared" si="1"/>
        <v>0</v>
      </c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s="3" customFormat="1" ht="12.75">
      <c r="A129" s="50" t="s">
        <v>188</v>
      </c>
      <c r="B129" s="22">
        <v>74916</v>
      </c>
      <c r="C129" s="23" t="s">
        <v>3</v>
      </c>
      <c r="D129" s="52"/>
      <c r="E129" s="46">
        <f t="shared" si="1"/>
        <v>0</v>
      </c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5" ht="12.75">
      <c r="A130" s="51" t="s">
        <v>189</v>
      </c>
      <c r="B130" s="24">
        <v>51839</v>
      </c>
      <c r="C130" s="23" t="s">
        <v>3</v>
      </c>
      <c r="D130" s="52"/>
      <c r="E130" s="46">
        <f t="shared" si="1"/>
        <v>0</v>
      </c>
    </row>
    <row r="131" spans="1:24" s="3" customFormat="1" ht="12.75">
      <c r="A131" s="50" t="s">
        <v>190</v>
      </c>
      <c r="B131" s="22">
        <v>258900</v>
      </c>
      <c r="C131" s="23" t="s">
        <v>3</v>
      </c>
      <c r="D131" s="52"/>
      <c r="E131" s="46">
        <f t="shared" si="1"/>
        <v>0</v>
      </c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s="3" customFormat="1" ht="12.75">
      <c r="A132" s="50" t="s">
        <v>191</v>
      </c>
      <c r="B132" s="22">
        <v>198110</v>
      </c>
      <c r="C132" s="23" t="s">
        <v>3</v>
      </c>
      <c r="D132" s="52"/>
      <c r="E132" s="46">
        <f t="shared" si="1"/>
        <v>0</v>
      </c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s="3" customFormat="1" ht="12.75">
      <c r="A133" s="50" t="s">
        <v>192</v>
      </c>
      <c r="B133" s="22">
        <v>128340</v>
      </c>
      <c r="C133" s="23" t="s">
        <v>3</v>
      </c>
      <c r="D133" s="52"/>
      <c r="E133" s="46">
        <f t="shared" si="1"/>
        <v>0</v>
      </c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s="3" customFormat="1" ht="12.75">
      <c r="A134" s="50" t="s">
        <v>193</v>
      </c>
      <c r="B134" s="22">
        <v>642819</v>
      </c>
      <c r="C134" s="23" t="s">
        <v>3</v>
      </c>
      <c r="D134" s="52"/>
      <c r="E134" s="46">
        <f t="shared" si="1"/>
        <v>0</v>
      </c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s="3" customFormat="1" ht="12.75">
      <c r="A135" s="50" t="s">
        <v>194</v>
      </c>
      <c r="B135" s="22">
        <v>114061</v>
      </c>
      <c r="C135" s="23" t="s">
        <v>3</v>
      </c>
      <c r="D135" s="52"/>
      <c r="E135" s="46">
        <f t="shared" si="1"/>
        <v>0</v>
      </c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s="3" customFormat="1" ht="12.75">
      <c r="A136" s="50" t="s">
        <v>195</v>
      </c>
      <c r="B136" s="22">
        <v>477560</v>
      </c>
      <c r="C136" s="23" t="s">
        <v>3</v>
      </c>
      <c r="D136" s="52"/>
      <c r="E136" s="46">
        <f t="shared" si="1"/>
        <v>0</v>
      </c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s="3" customFormat="1" ht="12.75">
      <c r="A137" s="50" t="s">
        <v>196</v>
      </c>
      <c r="B137" s="22">
        <v>97199</v>
      </c>
      <c r="C137" s="23" t="s">
        <v>3</v>
      </c>
      <c r="D137" s="52"/>
      <c r="E137" s="46">
        <f t="shared" si="1"/>
        <v>0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s="3" customFormat="1" ht="12.75">
      <c r="A138" s="50" t="s">
        <v>197</v>
      </c>
      <c r="B138" s="22">
        <v>100966</v>
      </c>
      <c r="C138" s="23" t="s">
        <v>3</v>
      </c>
      <c r="D138" s="52"/>
      <c r="E138" s="46">
        <f t="shared" si="1"/>
        <v>0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s="3" customFormat="1" ht="12.75">
      <c r="A139" s="50" t="s">
        <v>198</v>
      </c>
      <c r="B139" s="22">
        <v>526987</v>
      </c>
      <c r="C139" s="23" t="s">
        <v>3</v>
      </c>
      <c r="D139" s="52"/>
      <c r="E139" s="46">
        <f t="shared" si="1"/>
        <v>0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5" ht="12.75">
      <c r="A140" s="51" t="s">
        <v>199</v>
      </c>
      <c r="B140" s="24">
        <v>62623</v>
      </c>
      <c r="C140" s="23" t="s">
        <v>3</v>
      </c>
      <c r="D140" s="52"/>
      <c r="E140" s="46">
        <f t="shared" si="1"/>
        <v>0</v>
      </c>
    </row>
    <row r="141" spans="1:24" s="3" customFormat="1" ht="12.75">
      <c r="A141" s="50" t="s">
        <v>200</v>
      </c>
      <c r="B141" s="22">
        <v>81700</v>
      </c>
      <c r="C141" s="23" t="s">
        <v>3</v>
      </c>
      <c r="D141" s="52"/>
      <c r="E141" s="46">
        <f aca="true" t="shared" si="2" ref="E141:E185">D141*B141</f>
        <v>0</v>
      </c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s="3" customFormat="1" ht="12.75">
      <c r="A142" s="50" t="s">
        <v>201</v>
      </c>
      <c r="B142" s="22">
        <v>128309</v>
      </c>
      <c r="C142" s="23" t="s">
        <v>5</v>
      </c>
      <c r="D142" s="52"/>
      <c r="E142" s="46">
        <f t="shared" si="2"/>
        <v>0</v>
      </c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s="3" customFormat="1" ht="12.75">
      <c r="A143" s="50" t="s">
        <v>202</v>
      </c>
      <c r="B143" s="22">
        <v>75169</v>
      </c>
      <c r="C143" s="23" t="s">
        <v>3</v>
      </c>
      <c r="D143" s="52"/>
      <c r="E143" s="46">
        <f t="shared" si="2"/>
        <v>0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s="3" customFormat="1" ht="12.75">
      <c r="A144" s="50" t="s">
        <v>203</v>
      </c>
      <c r="B144" s="22">
        <v>90416.5</v>
      </c>
      <c r="C144" s="23" t="s">
        <v>3</v>
      </c>
      <c r="D144" s="52"/>
      <c r="E144" s="46">
        <f t="shared" si="2"/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s="3" customFormat="1" ht="12.75">
      <c r="A145" s="50" t="s">
        <v>204</v>
      </c>
      <c r="B145" s="22">
        <v>94106</v>
      </c>
      <c r="C145" s="23" t="s">
        <v>3</v>
      </c>
      <c r="D145" s="52"/>
      <c r="E145" s="46">
        <f t="shared" si="2"/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s="3" customFormat="1" ht="12.75">
      <c r="A146" s="50" t="s">
        <v>205</v>
      </c>
      <c r="B146" s="22">
        <v>194073</v>
      </c>
      <c r="C146" s="23" t="s">
        <v>5</v>
      </c>
      <c r="D146" s="52"/>
      <c r="E146" s="46">
        <f t="shared" si="2"/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5" ht="12.75">
      <c r="A147" s="51" t="s">
        <v>206</v>
      </c>
      <c r="B147" s="24">
        <v>51913</v>
      </c>
      <c r="C147" s="25" t="s">
        <v>3</v>
      </c>
      <c r="D147" s="52"/>
      <c r="E147" s="46">
        <f t="shared" si="2"/>
        <v>0</v>
      </c>
    </row>
    <row r="148" spans="1:24" s="3" customFormat="1" ht="12.75">
      <c r="A148" s="50" t="s">
        <v>207</v>
      </c>
      <c r="B148" s="22">
        <v>239730</v>
      </c>
      <c r="C148" s="25" t="s">
        <v>3</v>
      </c>
      <c r="D148" s="52"/>
      <c r="E148" s="46">
        <f t="shared" si="2"/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s="3" customFormat="1" ht="12.75">
      <c r="A149" s="50" t="s">
        <v>208</v>
      </c>
      <c r="B149" s="22">
        <v>83509</v>
      </c>
      <c r="C149" s="25" t="s">
        <v>3</v>
      </c>
      <c r="D149" s="52"/>
      <c r="E149" s="46">
        <f t="shared" si="2"/>
        <v>0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s="3" customFormat="1" ht="12.75">
      <c r="A150" s="50" t="s">
        <v>209</v>
      </c>
      <c r="B150" s="22">
        <v>75506</v>
      </c>
      <c r="C150" s="25" t="s">
        <v>3</v>
      </c>
      <c r="D150" s="52"/>
      <c r="E150" s="46">
        <f t="shared" si="2"/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s="3" customFormat="1" ht="12.75" customHeight="1">
      <c r="A151" s="50" t="s">
        <v>210</v>
      </c>
      <c r="B151" s="22">
        <v>391606</v>
      </c>
      <c r="C151" s="25" t="s">
        <v>3</v>
      </c>
      <c r="D151" s="52"/>
      <c r="E151" s="46">
        <f t="shared" si="2"/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5" ht="12.75">
      <c r="A152" s="51" t="s">
        <v>211</v>
      </c>
      <c r="B152" s="24">
        <v>64660</v>
      </c>
      <c r="C152" s="25" t="s">
        <v>3</v>
      </c>
      <c r="D152" s="52"/>
      <c r="E152" s="46">
        <f t="shared" si="2"/>
        <v>0</v>
      </c>
    </row>
    <row r="153" spans="1:24" s="3" customFormat="1" ht="12.75">
      <c r="A153" s="50" t="s">
        <v>212</v>
      </c>
      <c r="B153" s="22">
        <v>399854</v>
      </c>
      <c r="C153" s="25" t="s">
        <v>3</v>
      </c>
      <c r="D153" s="52"/>
      <c r="E153" s="46">
        <f t="shared" si="2"/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s="3" customFormat="1" ht="12.75">
      <c r="A154" s="50" t="s">
        <v>213</v>
      </c>
      <c r="B154" s="22">
        <v>428286</v>
      </c>
      <c r="C154" s="25" t="s">
        <v>3</v>
      </c>
      <c r="D154" s="52"/>
      <c r="E154" s="46">
        <f t="shared" si="2"/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s="3" customFormat="1" ht="12.75">
      <c r="A155" s="50" t="s">
        <v>214</v>
      </c>
      <c r="B155" s="22">
        <v>179480</v>
      </c>
      <c r="C155" s="25" t="s">
        <v>3</v>
      </c>
      <c r="D155" s="52"/>
      <c r="E155" s="46">
        <f t="shared" si="2"/>
        <v>0</v>
      </c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5" ht="12.75">
      <c r="A156" s="56" t="s">
        <v>215</v>
      </c>
      <c r="B156" s="57">
        <v>65273</v>
      </c>
      <c r="C156" s="58" t="s">
        <v>5</v>
      </c>
      <c r="D156" s="59">
        <v>0</v>
      </c>
      <c r="E156" s="46">
        <v>0</v>
      </c>
    </row>
    <row r="157" spans="1:24" s="3" customFormat="1" ht="12.75">
      <c r="A157" s="50" t="s">
        <v>216</v>
      </c>
      <c r="B157" s="22">
        <v>91925</v>
      </c>
      <c r="C157" s="23" t="s">
        <v>3</v>
      </c>
      <c r="D157" s="52"/>
      <c r="E157" s="46">
        <f t="shared" si="2"/>
        <v>0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s="3" customFormat="1" ht="12.75">
      <c r="A158" s="50" t="s">
        <v>217</v>
      </c>
      <c r="B158" s="22">
        <v>74236</v>
      </c>
      <c r="C158" s="23" t="s">
        <v>5</v>
      </c>
      <c r="D158" s="52"/>
      <c r="E158" s="46">
        <f t="shared" si="2"/>
        <v>0</v>
      </c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s="3" customFormat="1" ht="12.75">
      <c r="A159" s="50" t="s">
        <v>218</v>
      </c>
      <c r="B159" s="22">
        <v>282187</v>
      </c>
      <c r="C159" s="23" t="s">
        <v>5</v>
      </c>
      <c r="D159" s="52"/>
      <c r="E159" s="46">
        <f t="shared" si="2"/>
        <v>0</v>
      </c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s="3" customFormat="1" ht="12.75">
      <c r="A160" s="50" t="s">
        <v>219</v>
      </c>
      <c r="B160" s="22">
        <v>257666</v>
      </c>
      <c r="C160" s="23" t="s">
        <v>3</v>
      </c>
      <c r="D160" s="52"/>
      <c r="E160" s="46">
        <f t="shared" si="2"/>
        <v>0</v>
      </c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s="3" customFormat="1" ht="12.75">
      <c r="A161" s="50" t="s">
        <v>220</v>
      </c>
      <c r="B161" s="22">
        <v>76257</v>
      </c>
      <c r="C161" s="23" t="s">
        <v>3</v>
      </c>
      <c r="D161" s="52"/>
      <c r="E161" s="46">
        <f t="shared" si="2"/>
        <v>0</v>
      </c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s="3" customFormat="1" ht="12.75">
      <c r="A162" s="50" t="s">
        <v>221</v>
      </c>
      <c r="B162" s="22">
        <v>314292</v>
      </c>
      <c r="C162" s="23" t="s">
        <v>3</v>
      </c>
      <c r="D162" s="52"/>
      <c r="E162" s="46">
        <f t="shared" si="2"/>
        <v>0</v>
      </c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s="3" customFormat="1" ht="12.75">
      <c r="A163" s="50" t="s">
        <v>222</v>
      </c>
      <c r="B163" s="22">
        <v>66675</v>
      </c>
      <c r="C163" s="23" t="s">
        <v>3</v>
      </c>
      <c r="D163" s="52"/>
      <c r="E163" s="46">
        <f t="shared" si="2"/>
        <v>0</v>
      </c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s="3" customFormat="1" ht="12.75">
      <c r="A164" s="50" t="s">
        <v>223</v>
      </c>
      <c r="B164" s="22">
        <v>79571.5</v>
      </c>
      <c r="C164" s="23" t="s">
        <v>3</v>
      </c>
      <c r="D164" s="52">
        <v>0</v>
      </c>
      <c r="E164" s="46">
        <f t="shared" si="2"/>
        <v>0</v>
      </c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s="3" customFormat="1" ht="12.75">
      <c r="A165" s="50" t="s">
        <v>224</v>
      </c>
      <c r="B165" s="22">
        <v>66017</v>
      </c>
      <c r="C165" s="23" t="s">
        <v>3</v>
      </c>
      <c r="D165" s="52"/>
      <c r="E165" s="46">
        <f t="shared" si="2"/>
        <v>0</v>
      </c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s="3" customFormat="1" ht="12.75">
      <c r="A166" s="50" t="s">
        <v>225</v>
      </c>
      <c r="B166" s="22">
        <v>92097</v>
      </c>
      <c r="C166" s="23" t="s">
        <v>3</v>
      </c>
      <c r="D166" s="52"/>
      <c r="E166" s="46">
        <f t="shared" si="2"/>
        <v>0</v>
      </c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s="3" customFormat="1" ht="12.75">
      <c r="A167" s="50" t="s">
        <v>226</v>
      </c>
      <c r="B167" s="22">
        <v>68035</v>
      </c>
      <c r="C167" s="23" t="s">
        <v>5</v>
      </c>
      <c r="D167" s="52"/>
      <c r="E167" s="46">
        <f t="shared" si="2"/>
        <v>0</v>
      </c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s="3" customFormat="1" ht="12.75">
      <c r="A168" s="50" t="s">
        <v>227</v>
      </c>
      <c r="B168" s="22">
        <v>60139</v>
      </c>
      <c r="C168" s="23" t="s">
        <v>3</v>
      </c>
      <c r="D168" s="52"/>
      <c r="E168" s="46">
        <f t="shared" si="2"/>
        <v>0</v>
      </c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s="3" customFormat="1" ht="12.75">
      <c r="A169" s="50" t="s">
        <v>228</v>
      </c>
      <c r="B169" s="22">
        <v>64701.5</v>
      </c>
      <c r="C169" s="23" t="s">
        <v>3</v>
      </c>
      <c r="D169" s="52"/>
      <c r="E169" s="46">
        <f t="shared" si="2"/>
        <v>0</v>
      </c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s="3" customFormat="1" ht="12.75">
      <c r="A170" s="50" t="s">
        <v>229</v>
      </c>
      <c r="B170" s="22">
        <v>224155</v>
      </c>
      <c r="C170" s="23" t="s">
        <v>5</v>
      </c>
      <c r="D170" s="52"/>
      <c r="E170" s="46">
        <f t="shared" si="2"/>
        <v>0</v>
      </c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s="3" customFormat="1" ht="12.75">
      <c r="A171" s="50" t="s">
        <v>230</v>
      </c>
      <c r="B171" s="22">
        <v>88629</v>
      </c>
      <c r="C171" s="23" t="s">
        <v>3</v>
      </c>
      <c r="D171" s="52"/>
      <c r="E171" s="46">
        <f t="shared" si="2"/>
        <v>0</v>
      </c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s="3" customFormat="1" ht="12.75">
      <c r="A172" s="50" t="s">
        <v>231</v>
      </c>
      <c r="B172" s="22">
        <v>50413</v>
      </c>
      <c r="C172" s="23" t="s">
        <v>3</v>
      </c>
      <c r="D172" s="52"/>
      <c r="E172" s="46">
        <f t="shared" si="2"/>
        <v>0</v>
      </c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s="3" customFormat="1" ht="12.75">
      <c r="A173" s="50" t="s">
        <v>232</v>
      </c>
      <c r="B173" s="22">
        <v>147134</v>
      </c>
      <c r="C173" s="23" t="s">
        <v>3</v>
      </c>
      <c r="D173" s="52"/>
      <c r="E173" s="46">
        <f t="shared" si="2"/>
        <v>0</v>
      </c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s="3" customFormat="1" ht="12.75">
      <c r="A174" s="50" t="s">
        <v>233</v>
      </c>
      <c r="B174" s="22">
        <v>69113</v>
      </c>
      <c r="C174" s="23" t="s">
        <v>5</v>
      </c>
      <c r="D174" s="52"/>
      <c r="E174" s="46">
        <f t="shared" si="2"/>
        <v>0</v>
      </c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s="3" customFormat="1" ht="12.75">
      <c r="A175" s="50" t="s">
        <v>234</v>
      </c>
      <c r="B175" s="22">
        <v>68467</v>
      </c>
      <c r="C175" s="23" t="s">
        <v>3</v>
      </c>
      <c r="D175" s="52"/>
      <c r="E175" s="46">
        <f t="shared" si="2"/>
        <v>0</v>
      </c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s="3" customFormat="1" ht="12.75">
      <c r="A176" s="50" t="s">
        <v>235</v>
      </c>
      <c r="B176" s="22">
        <v>102985</v>
      </c>
      <c r="C176" s="23" t="s">
        <v>3</v>
      </c>
      <c r="D176" s="52"/>
      <c r="E176" s="46">
        <f t="shared" si="2"/>
        <v>0</v>
      </c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5" ht="12.75">
      <c r="A177" s="51" t="s">
        <v>236</v>
      </c>
      <c r="B177" s="24">
        <v>88079</v>
      </c>
      <c r="C177" s="23" t="s">
        <v>3</v>
      </c>
      <c r="D177" s="52"/>
      <c r="E177" s="46">
        <f t="shared" si="2"/>
        <v>0</v>
      </c>
    </row>
    <row r="178" spans="1:24" s="3" customFormat="1" ht="12.75">
      <c r="A178" s="51" t="s">
        <v>237</v>
      </c>
      <c r="B178" s="22">
        <v>83383</v>
      </c>
      <c r="C178" s="23" t="s">
        <v>3</v>
      </c>
      <c r="D178" s="52"/>
      <c r="E178" s="46">
        <f t="shared" si="2"/>
        <v>0</v>
      </c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s="3" customFormat="1" ht="12.75">
      <c r="A179" s="50" t="s">
        <v>238</v>
      </c>
      <c r="B179" s="22">
        <v>83659.5</v>
      </c>
      <c r="C179" s="23" t="s">
        <v>3</v>
      </c>
      <c r="D179" s="52"/>
      <c r="E179" s="46">
        <f t="shared" si="2"/>
        <v>0</v>
      </c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s="3" customFormat="1" ht="12.75">
      <c r="A180" s="50" t="s">
        <v>239</v>
      </c>
      <c r="B180" s="22">
        <v>158189</v>
      </c>
      <c r="C180" s="23" t="s">
        <v>3</v>
      </c>
      <c r="D180" s="52"/>
      <c r="E180" s="46">
        <f>B180*D180</f>
        <v>0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s="3" customFormat="1" ht="12.75">
      <c r="A181" s="51" t="s">
        <v>240</v>
      </c>
      <c r="B181" s="22">
        <v>65181</v>
      </c>
      <c r="C181" s="23" t="s">
        <v>3</v>
      </c>
      <c r="D181" s="52"/>
      <c r="E181" s="46">
        <f t="shared" si="2"/>
        <v>0</v>
      </c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s="3" customFormat="1" ht="12.75">
      <c r="A182" s="50" t="s">
        <v>241</v>
      </c>
      <c r="B182" s="22">
        <v>256060</v>
      </c>
      <c r="C182" s="23" t="s">
        <v>3</v>
      </c>
      <c r="D182" s="52"/>
      <c r="E182" s="46">
        <f>B182*D182</f>
        <v>0</v>
      </c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5" ht="12.75">
      <c r="A183" s="51" t="s">
        <v>242</v>
      </c>
      <c r="B183" s="24">
        <v>50591</v>
      </c>
      <c r="C183" s="23" t="s">
        <v>3</v>
      </c>
      <c r="D183" s="52"/>
      <c r="E183" s="46">
        <f t="shared" si="2"/>
        <v>0</v>
      </c>
    </row>
    <row r="184" spans="1:24" s="3" customFormat="1" ht="12.75">
      <c r="A184" s="50" t="s">
        <v>243</v>
      </c>
      <c r="B184" s="22">
        <v>59993.5</v>
      </c>
      <c r="C184" s="23" t="s">
        <v>3</v>
      </c>
      <c r="D184" s="52">
        <v>0</v>
      </c>
      <c r="E184" s="46">
        <f t="shared" si="2"/>
        <v>0</v>
      </c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5" ht="12.75">
      <c r="A185" s="51" t="s">
        <v>244</v>
      </c>
      <c r="B185" s="24">
        <v>52224</v>
      </c>
      <c r="C185" s="23" t="s">
        <v>3</v>
      </c>
      <c r="D185" s="52"/>
      <c r="E185" s="46">
        <f t="shared" si="2"/>
        <v>0</v>
      </c>
    </row>
    <row r="186" spans="1:5" ht="12.75">
      <c r="A186" s="51" t="s">
        <v>245</v>
      </c>
      <c r="B186" s="24">
        <v>67840</v>
      </c>
      <c r="C186" s="23" t="s">
        <v>3</v>
      </c>
      <c r="D186" s="52"/>
      <c r="E186" s="46">
        <f>D186*B186</f>
        <v>0</v>
      </c>
    </row>
    <row r="187" spans="1:5" ht="26.25">
      <c r="A187" s="37" t="s">
        <v>57</v>
      </c>
      <c r="B187" s="68"/>
      <c r="C187" s="71"/>
      <c r="D187" s="72"/>
      <c r="E187" s="46">
        <f>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109+E103+E101+E99+E98+E97+E96+E95+E94+E92+E91+E87+E83+E79+E78+E77+E76+E75+E73+E72+E69+E67+E66+E61+E59+E53+E52+E48+E44+E41+E40+E34+E33+E32+E30+E19+E18</f>
        <v>0</v>
      </c>
    </row>
    <row r="188" spans="1:5" s="9" customFormat="1" ht="13.5" customHeight="1">
      <c r="A188" s="37" t="s">
        <v>44</v>
      </c>
      <c r="B188" s="26"/>
      <c r="C188" s="27"/>
      <c r="D188" s="27"/>
      <c r="E188" s="33"/>
    </row>
    <row r="189" spans="1:5" s="9" customFormat="1" ht="39">
      <c r="A189" s="37" t="s">
        <v>60</v>
      </c>
      <c r="B189" s="28"/>
      <c r="C189" s="34"/>
      <c r="D189" s="35"/>
      <c r="E189" s="45">
        <f>E187*(1-E188)</f>
        <v>0</v>
      </c>
    </row>
    <row r="190" spans="1:5" ht="26.25">
      <c r="A190" s="37" t="s">
        <v>58</v>
      </c>
      <c r="B190" s="68"/>
      <c r="C190" s="71"/>
      <c r="D190" s="72"/>
      <c r="E190" s="46">
        <f>E14+E15+E16+E17+E20+E21+E22+E23+E24+E25+E26+E27+E28+E29+E31+E35+E36+E37+E38+E39+E42+E43+E45+E46+E47+E49+E50+E51+E54+E55+E56+E57+E58+E60+E62+E63+E64+E65+E68+E70+E71+E74+E80+E81+E82+E84+E85+E86+E88+E89+E90+E93+E100+E102+E104+E105+E106+E107+E108+E110</f>
        <v>0</v>
      </c>
    </row>
    <row r="191" spans="1:5" s="9" customFormat="1" ht="13.5" customHeight="1">
      <c r="A191" s="37" t="s">
        <v>43</v>
      </c>
      <c r="B191" s="26"/>
      <c r="C191" s="27"/>
      <c r="D191" s="27"/>
      <c r="E191" s="33"/>
    </row>
    <row r="192" spans="1:5" s="9" customFormat="1" ht="39">
      <c r="A192" s="37" t="s">
        <v>73</v>
      </c>
      <c r="B192" s="28"/>
      <c r="C192" s="34"/>
      <c r="D192" s="35"/>
      <c r="E192" s="45">
        <f>E190*(1-E191)</f>
        <v>0</v>
      </c>
    </row>
    <row r="193" spans="1:5" s="9" customFormat="1" ht="40.5" customHeight="1">
      <c r="A193" s="37" t="s">
        <v>59</v>
      </c>
      <c r="B193" s="26"/>
      <c r="C193" s="27"/>
      <c r="D193" s="36"/>
      <c r="E193" s="45">
        <f>E189+E192</f>
        <v>0</v>
      </c>
    </row>
    <row r="194" spans="1:24" s="4" customFormat="1" ht="14.25">
      <c r="A194" s="42" t="s">
        <v>45</v>
      </c>
      <c r="B194" s="68"/>
      <c r="C194" s="69"/>
      <c r="D194" s="70"/>
      <c r="E194" s="4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5" ht="14.25">
      <c r="A195" s="43" t="s">
        <v>46</v>
      </c>
      <c r="B195" s="73"/>
      <c r="C195" s="71"/>
      <c r="D195" s="72"/>
      <c r="E195" s="44"/>
    </row>
    <row r="196" spans="1:5" ht="14.25">
      <c r="A196" s="43" t="s">
        <v>273</v>
      </c>
      <c r="B196" s="53">
        <v>5</v>
      </c>
      <c r="C196" s="54" t="s">
        <v>284</v>
      </c>
      <c r="D196" s="55"/>
      <c r="E196" s="46">
        <f>B196*D196</f>
        <v>0</v>
      </c>
    </row>
    <row r="197" spans="1:5" ht="14.25">
      <c r="A197" s="43" t="s">
        <v>47</v>
      </c>
      <c r="B197" s="73"/>
      <c r="C197" s="71"/>
      <c r="D197" s="72"/>
      <c r="E197" s="44"/>
    </row>
    <row r="198" spans="1:5" ht="14.25">
      <c r="A198" s="43" t="s">
        <v>274</v>
      </c>
      <c r="B198" s="24">
        <v>24000</v>
      </c>
      <c r="C198" s="54" t="s">
        <v>285</v>
      </c>
      <c r="D198" s="55"/>
      <c r="E198" s="46">
        <f>B198*D198</f>
        <v>0</v>
      </c>
    </row>
    <row r="199" spans="1:5" s="11" customFormat="1" ht="52.5">
      <c r="A199" s="39" t="s">
        <v>283</v>
      </c>
      <c r="B199" s="74"/>
      <c r="C199" s="69"/>
      <c r="D199" s="70"/>
      <c r="E199" s="48">
        <f>E198+E197+E196+E195</f>
        <v>0</v>
      </c>
    </row>
    <row r="200" spans="1:5" s="12" customFormat="1" ht="62.25">
      <c r="A200" s="40" t="s">
        <v>61</v>
      </c>
      <c r="B200" s="73"/>
      <c r="C200" s="69"/>
      <c r="D200" s="70"/>
      <c r="E200" s="48">
        <f>E199+E193</f>
        <v>0</v>
      </c>
    </row>
    <row r="201" spans="1:5" s="12" customFormat="1" ht="63" customHeight="1">
      <c r="A201" s="40" t="s">
        <v>62</v>
      </c>
      <c r="B201" s="32"/>
      <c r="C201" s="30"/>
      <c r="D201" s="31"/>
      <c r="E201" s="49">
        <f>'Contract Year 2'!E18</f>
        <v>0</v>
      </c>
    </row>
    <row r="202" spans="1:5" s="12" customFormat="1" ht="63" customHeight="1">
      <c r="A202" s="40" t="s">
        <v>63</v>
      </c>
      <c r="B202" s="32"/>
      <c r="C202" s="30"/>
      <c r="D202" s="31"/>
      <c r="E202" s="49">
        <f>'Contract Year 3'!E18</f>
        <v>0</v>
      </c>
    </row>
    <row r="203" spans="1:5" s="12" customFormat="1" ht="63" customHeight="1">
      <c r="A203" s="40" t="s">
        <v>247</v>
      </c>
      <c r="B203" s="32"/>
      <c r="C203" s="30"/>
      <c r="D203" s="31"/>
      <c r="E203" s="49">
        <f>'Contract Year 4'!E18</f>
        <v>0</v>
      </c>
    </row>
    <row r="204" spans="1:5" s="12" customFormat="1" ht="63" customHeight="1">
      <c r="A204" s="40" t="s">
        <v>248</v>
      </c>
      <c r="B204" s="32"/>
      <c r="C204" s="30"/>
      <c r="D204" s="31"/>
      <c r="E204" s="49">
        <f>'Contract Year 5'!E18</f>
        <v>0</v>
      </c>
    </row>
    <row r="205" spans="1:5" s="12" customFormat="1" ht="63">
      <c r="A205" s="41" t="s">
        <v>249</v>
      </c>
      <c r="B205" s="73"/>
      <c r="C205" s="71"/>
      <c r="D205" s="72"/>
      <c r="E205" s="49">
        <f>E204+E203+E202+E201+E200</f>
        <v>0</v>
      </c>
    </row>
    <row r="206" spans="1:5" ht="48.75" customHeight="1">
      <c r="A206" s="38" t="s">
        <v>33</v>
      </c>
      <c r="B206" s="82"/>
      <c r="C206" s="83"/>
      <c r="D206" s="83"/>
      <c r="E206" s="84"/>
    </row>
    <row r="207" spans="1:5" ht="48.75" customHeight="1">
      <c r="A207" s="38" t="s">
        <v>34</v>
      </c>
      <c r="B207" s="65"/>
      <c r="C207" s="66"/>
      <c r="D207" s="66"/>
      <c r="E207" s="67"/>
    </row>
  </sheetData>
  <sheetProtection password="C34E" sheet="1" selectLockedCells="1"/>
  <mergeCells count="21">
    <mergeCell ref="B11:E11"/>
    <mergeCell ref="B200:D200"/>
    <mergeCell ref="A2:E2"/>
    <mergeCell ref="A12:E12"/>
    <mergeCell ref="A3:E3"/>
    <mergeCell ref="B206:E206"/>
    <mergeCell ref="B195:D195"/>
    <mergeCell ref="B187:D187"/>
    <mergeCell ref="B197:D197"/>
    <mergeCell ref="B5:E5"/>
    <mergeCell ref="B4:E4"/>
    <mergeCell ref="B10:E10"/>
    <mergeCell ref="B9:E9"/>
    <mergeCell ref="B8:E8"/>
    <mergeCell ref="B7:E7"/>
    <mergeCell ref="B6:E6"/>
    <mergeCell ref="B207:E207"/>
    <mergeCell ref="B194:D194"/>
    <mergeCell ref="B190:D190"/>
    <mergeCell ref="B205:D205"/>
    <mergeCell ref="B199:D199"/>
  </mergeCells>
  <printOptions/>
  <pageMargins left="0.25" right="0.25" top="0.5" bottom="0.2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E6" sqref="E6"/>
    </sheetView>
  </sheetViews>
  <sheetFormatPr defaultColWidth="9.140625" defaultRowHeight="15"/>
  <cols>
    <col min="1" max="1" width="40.140625" style="2" bestFit="1" customWidth="1"/>
    <col min="2" max="2" width="11.8515625" style="5" bestFit="1" customWidth="1"/>
    <col min="3" max="3" width="18.421875" style="6" bestFit="1" customWidth="1"/>
    <col min="4" max="4" width="12.57421875" style="8" bestFit="1" customWidth="1"/>
    <col min="5" max="5" width="16.28125" style="7" customWidth="1"/>
    <col min="6" max="16384" width="9.140625" style="2" customWidth="1"/>
  </cols>
  <sheetData>
    <row r="1" spans="1:5" ht="12.75">
      <c r="A1" s="13"/>
      <c r="B1" s="14"/>
      <c r="C1" s="15"/>
      <c r="D1" s="16"/>
      <c r="E1" s="17"/>
    </row>
    <row r="2" spans="1:5" ht="13.5" thickBot="1">
      <c r="A2" s="75" t="s">
        <v>288</v>
      </c>
      <c r="B2" s="76"/>
      <c r="C2" s="76"/>
      <c r="D2" s="76"/>
      <c r="E2" s="77"/>
    </row>
    <row r="3" spans="1:5" ht="15">
      <c r="A3" s="81" t="s">
        <v>287</v>
      </c>
      <c r="B3" s="81"/>
      <c r="C3" s="81"/>
      <c r="D3" s="81"/>
      <c r="E3" s="81"/>
    </row>
    <row r="4" spans="1:5" s="10" customFormat="1" ht="15">
      <c r="A4" s="78" t="s">
        <v>65</v>
      </c>
      <c r="B4" s="79"/>
      <c r="C4" s="79"/>
      <c r="D4" s="79"/>
      <c r="E4" s="80"/>
    </row>
    <row r="5" spans="1:5" ht="26.25">
      <c r="A5" s="37" t="s">
        <v>57</v>
      </c>
      <c r="B5" s="68"/>
      <c r="C5" s="71"/>
      <c r="D5" s="72"/>
      <c r="E5" s="46">
        <f>'Contract Year 1 and Totals'!E187</f>
        <v>0</v>
      </c>
    </row>
    <row r="6" spans="1:5" s="9" customFormat="1" ht="13.5" customHeight="1">
      <c r="A6" s="37" t="s">
        <v>48</v>
      </c>
      <c r="B6" s="26"/>
      <c r="C6" s="27"/>
      <c r="D6" s="27"/>
      <c r="E6" s="33"/>
    </row>
    <row r="7" spans="1:5" s="9" customFormat="1" ht="39">
      <c r="A7" s="37" t="s">
        <v>66</v>
      </c>
      <c r="B7" s="28"/>
      <c r="C7" s="34"/>
      <c r="D7" s="35"/>
      <c r="E7" s="45">
        <f>E5*(1-E6)</f>
        <v>0</v>
      </c>
    </row>
    <row r="8" spans="1:5" ht="26.25">
      <c r="A8" s="37" t="s">
        <v>58</v>
      </c>
      <c r="B8" s="68"/>
      <c r="C8" s="71"/>
      <c r="D8" s="72"/>
      <c r="E8" s="46">
        <f>'Contract Year 1 and Totals'!E190</f>
        <v>0</v>
      </c>
    </row>
    <row r="9" spans="1:5" s="9" customFormat="1" ht="13.5" customHeight="1">
      <c r="A9" s="37" t="s">
        <v>49</v>
      </c>
      <c r="B9" s="26"/>
      <c r="C9" s="27"/>
      <c r="D9" s="27"/>
      <c r="E9" s="33"/>
    </row>
    <row r="10" spans="1:5" s="9" customFormat="1" ht="39">
      <c r="A10" s="37" t="s">
        <v>67</v>
      </c>
      <c r="B10" s="28"/>
      <c r="C10" s="34"/>
      <c r="D10" s="35"/>
      <c r="E10" s="45">
        <f>E8*(1-E9)</f>
        <v>0</v>
      </c>
    </row>
    <row r="11" spans="1:5" s="9" customFormat="1" ht="40.5" customHeight="1">
      <c r="A11" s="37" t="s">
        <v>68</v>
      </c>
      <c r="B11" s="26"/>
      <c r="C11" s="27"/>
      <c r="D11" s="36"/>
      <c r="E11" s="45">
        <f>E7+E10</f>
        <v>0</v>
      </c>
    </row>
    <row r="12" spans="1:24" s="4" customFormat="1" ht="14.25">
      <c r="A12" s="42" t="s">
        <v>50</v>
      </c>
      <c r="B12" s="68"/>
      <c r="C12" s="69"/>
      <c r="D12" s="70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5" ht="14.25">
      <c r="A13" s="43" t="s">
        <v>51</v>
      </c>
      <c r="B13" s="73"/>
      <c r="C13" s="71"/>
      <c r="D13" s="72"/>
      <c r="E13" s="44"/>
    </row>
    <row r="14" spans="1:5" ht="14.25">
      <c r="A14" s="43" t="s">
        <v>268</v>
      </c>
      <c r="B14" s="53">
        <v>5</v>
      </c>
      <c r="C14" s="54" t="s">
        <v>284</v>
      </c>
      <c r="D14" s="55"/>
      <c r="E14" s="46">
        <f>B14*D14</f>
        <v>0</v>
      </c>
    </row>
    <row r="15" spans="1:5" ht="14.25">
      <c r="A15" s="43" t="s">
        <v>52</v>
      </c>
      <c r="B15" s="73"/>
      <c r="C15" s="71"/>
      <c r="D15" s="72"/>
      <c r="E15" s="44"/>
    </row>
    <row r="16" spans="1:5" ht="14.25">
      <c r="A16" s="43" t="s">
        <v>272</v>
      </c>
      <c r="B16" s="24">
        <v>24000</v>
      </c>
      <c r="C16" s="54" t="s">
        <v>285</v>
      </c>
      <c r="D16" s="55"/>
      <c r="E16" s="46">
        <f>B16*D16</f>
        <v>0</v>
      </c>
    </row>
    <row r="17" spans="1:5" s="11" customFormat="1" ht="52.5">
      <c r="A17" s="39" t="s">
        <v>282</v>
      </c>
      <c r="B17" s="74"/>
      <c r="C17" s="69"/>
      <c r="D17" s="70"/>
      <c r="E17" s="48">
        <f>E16+E15+E14+E13</f>
        <v>0</v>
      </c>
    </row>
    <row r="18" spans="1:5" s="12" customFormat="1" ht="63" customHeight="1">
      <c r="A18" s="40" t="s">
        <v>62</v>
      </c>
      <c r="B18" s="32"/>
      <c r="C18" s="30"/>
      <c r="D18" s="31"/>
      <c r="E18" s="49">
        <f>E17+E11</f>
        <v>0</v>
      </c>
    </row>
  </sheetData>
  <sheetProtection password="C34E" sheet="1" selectLockedCells="1"/>
  <mergeCells count="9">
    <mergeCell ref="B15:D15"/>
    <mergeCell ref="B17:D17"/>
    <mergeCell ref="B12:D12"/>
    <mergeCell ref="A2:E2"/>
    <mergeCell ref="A4:E4"/>
    <mergeCell ref="A3:E3"/>
    <mergeCell ref="B13:D13"/>
    <mergeCell ref="B5:D5"/>
    <mergeCell ref="B8:D8"/>
  </mergeCells>
  <printOptions/>
  <pageMargins left="0.25" right="0.25" top="0.5" bottom="0.2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E6" sqref="E6"/>
    </sheetView>
  </sheetViews>
  <sheetFormatPr defaultColWidth="9.140625" defaultRowHeight="15"/>
  <cols>
    <col min="1" max="1" width="40.140625" style="2" bestFit="1" customWidth="1"/>
    <col min="2" max="2" width="11.8515625" style="5" bestFit="1" customWidth="1"/>
    <col min="3" max="3" width="18.421875" style="6" bestFit="1" customWidth="1"/>
    <col min="4" max="4" width="12.57421875" style="8" bestFit="1" customWidth="1"/>
    <col min="5" max="5" width="16.28125" style="7" customWidth="1"/>
    <col min="6" max="16384" width="9.140625" style="2" customWidth="1"/>
  </cols>
  <sheetData>
    <row r="1" spans="1:5" ht="12.75">
      <c r="A1" s="13"/>
      <c r="B1" s="14"/>
      <c r="C1" s="15"/>
      <c r="D1" s="16"/>
      <c r="E1" s="17"/>
    </row>
    <row r="2" spans="1:5" ht="13.5" thickBot="1">
      <c r="A2" s="75" t="s">
        <v>288</v>
      </c>
      <c r="B2" s="76"/>
      <c r="C2" s="76"/>
      <c r="D2" s="76"/>
      <c r="E2" s="77"/>
    </row>
    <row r="3" spans="1:5" ht="15">
      <c r="A3" s="81" t="s">
        <v>287</v>
      </c>
      <c r="B3" s="81"/>
      <c r="C3" s="81"/>
      <c r="D3" s="81"/>
      <c r="E3" s="81"/>
    </row>
    <row r="4" spans="1:5" s="10" customFormat="1" ht="15">
      <c r="A4" s="78" t="s">
        <v>64</v>
      </c>
      <c r="B4" s="79"/>
      <c r="C4" s="79"/>
      <c r="D4" s="79"/>
      <c r="E4" s="80"/>
    </row>
    <row r="5" spans="1:5" ht="26.25">
      <c r="A5" s="37" t="s">
        <v>57</v>
      </c>
      <c r="B5" s="68"/>
      <c r="C5" s="71"/>
      <c r="D5" s="72"/>
      <c r="E5" s="46">
        <f>'Contract Year 1 and Totals'!E187</f>
        <v>0</v>
      </c>
    </row>
    <row r="6" spans="1:5" s="9" customFormat="1" ht="13.5" customHeight="1">
      <c r="A6" s="37" t="s">
        <v>53</v>
      </c>
      <c r="B6" s="26"/>
      <c r="C6" s="27"/>
      <c r="D6" s="27"/>
      <c r="E6" s="33"/>
    </row>
    <row r="7" spans="1:5" s="9" customFormat="1" ht="39">
      <c r="A7" s="37" t="s">
        <v>69</v>
      </c>
      <c r="B7" s="28"/>
      <c r="C7" s="34"/>
      <c r="D7" s="35"/>
      <c r="E7" s="45">
        <f>E5*(1-E6)</f>
        <v>0</v>
      </c>
    </row>
    <row r="8" spans="1:5" ht="26.25">
      <c r="A8" s="37" t="s">
        <v>58</v>
      </c>
      <c r="B8" s="68"/>
      <c r="C8" s="71"/>
      <c r="D8" s="72"/>
      <c r="E8" s="46">
        <f>'Contract Year 1 and Totals'!E190</f>
        <v>0</v>
      </c>
    </row>
    <row r="9" spans="1:5" s="9" customFormat="1" ht="13.5" customHeight="1">
      <c r="A9" s="37" t="s">
        <v>70</v>
      </c>
      <c r="B9" s="26"/>
      <c r="C9" s="27"/>
      <c r="D9" s="27"/>
      <c r="E9" s="33"/>
    </row>
    <row r="10" spans="1:5" s="9" customFormat="1" ht="39">
      <c r="A10" s="37" t="s">
        <v>71</v>
      </c>
      <c r="B10" s="28"/>
      <c r="C10" s="34"/>
      <c r="D10" s="35"/>
      <c r="E10" s="45">
        <f>E8*(1-E9)</f>
        <v>0</v>
      </c>
    </row>
    <row r="11" spans="1:5" s="9" customFormat="1" ht="40.5" customHeight="1">
      <c r="A11" s="37" t="s">
        <v>72</v>
      </c>
      <c r="B11" s="26"/>
      <c r="C11" s="27"/>
      <c r="D11" s="36"/>
      <c r="E11" s="45">
        <f>E7+E10</f>
        <v>0</v>
      </c>
    </row>
    <row r="12" spans="1:24" s="4" customFormat="1" ht="14.25">
      <c r="A12" s="42" t="s">
        <v>54</v>
      </c>
      <c r="B12" s="68"/>
      <c r="C12" s="69"/>
      <c r="D12" s="70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5" ht="14.25">
      <c r="A13" s="43" t="s">
        <v>55</v>
      </c>
      <c r="B13" s="73"/>
      <c r="C13" s="71"/>
      <c r="D13" s="72"/>
      <c r="E13" s="44"/>
    </row>
    <row r="14" spans="1:5" ht="14.25">
      <c r="A14" s="43" t="s">
        <v>269</v>
      </c>
      <c r="B14" s="53">
        <v>5</v>
      </c>
      <c r="C14" s="54" t="s">
        <v>284</v>
      </c>
      <c r="D14" s="55"/>
      <c r="E14" s="46">
        <f>B14*D14</f>
        <v>0</v>
      </c>
    </row>
    <row r="15" spans="1:5" ht="14.25">
      <c r="A15" s="43" t="s">
        <v>56</v>
      </c>
      <c r="B15" s="73"/>
      <c r="C15" s="71"/>
      <c r="D15" s="72"/>
      <c r="E15" s="44"/>
    </row>
    <row r="16" spans="1:5" ht="14.25">
      <c r="A16" s="43" t="s">
        <v>277</v>
      </c>
      <c r="B16" s="24">
        <v>24000</v>
      </c>
      <c r="C16" s="54" t="s">
        <v>285</v>
      </c>
      <c r="D16" s="55"/>
      <c r="E16" s="46">
        <f>B16*D16</f>
        <v>0</v>
      </c>
    </row>
    <row r="17" spans="1:5" s="11" customFormat="1" ht="52.5">
      <c r="A17" s="39" t="s">
        <v>281</v>
      </c>
      <c r="B17" s="74"/>
      <c r="C17" s="69"/>
      <c r="D17" s="70"/>
      <c r="E17" s="48">
        <f>E16+E15+E14+E13</f>
        <v>0</v>
      </c>
    </row>
    <row r="18" spans="1:5" s="12" customFormat="1" ht="63" customHeight="1">
      <c r="A18" s="40" t="s">
        <v>63</v>
      </c>
      <c r="B18" s="32"/>
      <c r="C18" s="30"/>
      <c r="D18" s="31"/>
      <c r="E18" s="49">
        <f>E17+E11</f>
        <v>0</v>
      </c>
    </row>
  </sheetData>
  <sheetProtection password="C34E" sheet="1" selectLockedCells="1"/>
  <mergeCells count="9">
    <mergeCell ref="B17:D17"/>
    <mergeCell ref="B12:D12"/>
    <mergeCell ref="B13:D13"/>
    <mergeCell ref="B8:D8"/>
    <mergeCell ref="A2:E2"/>
    <mergeCell ref="A4:E4"/>
    <mergeCell ref="A3:E3"/>
    <mergeCell ref="B5:D5"/>
    <mergeCell ref="B15:D15"/>
  </mergeCells>
  <printOptions/>
  <pageMargins left="0.25" right="0.25" top="0.5" bottom="0.2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E6" sqref="E6"/>
    </sheetView>
  </sheetViews>
  <sheetFormatPr defaultColWidth="9.140625" defaultRowHeight="15"/>
  <cols>
    <col min="1" max="1" width="40.140625" style="2" bestFit="1" customWidth="1"/>
    <col min="2" max="2" width="11.8515625" style="5" bestFit="1" customWidth="1"/>
    <col min="3" max="3" width="18.421875" style="6" bestFit="1" customWidth="1"/>
    <col min="4" max="4" width="12.57421875" style="8" bestFit="1" customWidth="1"/>
    <col min="5" max="5" width="16.28125" style="7" customWidth="1"/>
    <col min="6" max="16384" width="9.140625" style="2" customWidth="1"/>
  </cols>
  <sheetData>
    <row r="1" spans="1:5" ht="12.75">
      <c r="A1" s="13"/>
      <c r="B1" s="14"/>
      <c r="C1" s="15"/>
      <c r="D1" s="16"/>
      <c r="E1" s="17"/>
    </row>
    <row r="2" spans="1:5" ht="13.5" thickBot="1">
      <c r="A2" s="75" t="s">
        <v>288</v>
      </c>
      <c r="B2" s="76"/>
      <c r="C2" s="76"/>
      <c r="D2" s="76"/>
      <c r="E2" s="77"/>
    </row>
    <row r="3" spans="1:5" ht="15">
      <c r="A3" s="81" t="s">
        <v>287</v>
      </c>
      <c r="B3" s="81"/>
      <c r="C3" s="81"/>
      <c r="D3" s="81"/>
      <c r="E3" s="81"/>
    </row>
    <row r="4" spans="1:5" s="10" customFormat="1" ht="15">
      <c r="A4" s="78" t="s">
        <v>250</v>
      </c>
      <c r="B4" s="79"/>
      <c r="C4" s="79"/>
      <c r="D4" s="79"/>
      <c r="E4" s="80"/>
    </row>
    <row r="5" spans="1:5" ht="26.25">
      <c r="A5" s="37" t="s">
        <v>57</v>
      </c>
      <c r="B5" s="68"/>
      <c r="C5" s="71"/>
      <c r="D5" s="72"/>
      <c r="E5" s="46">
        <f>'Contract Year 1 and Totals'!E187</f>
        <v>0</v>
      </c>
    </row>
    <row r="6" spans="1:5" s="9" customFormat="1" ht="13.5" customHeight="1">
      <c r="A6" s="37" t="s">
        <v>251</v>
      </c>
      <c r="B6" s="26"/>
      <c r="C6" s="27"/>
      <c r="D6" s="27"/>
      <c r="E6" s="33"/>
    </row>
    <row r="7" spans="1:5" s="9" customFormat="1" ht="39">
      <c r="A7" s="37" t="s">
        <v>252</v>
      </c>
      <c r="B7" s="28"/>
      <c r="C7" s="34"/>
      <c r="D7" s="35"/>
      <c r="E7" s="45">
        <f>E5*(1-E6)</f>
        <v>0</v>
      </c>
    </row>
    <row r="8" spans="1:5" ht="26.25">
      <c r="A8" s="37" t="s">
        <v>58</v>
      </c>
      <c r="B8" s="68"/>
      <c r="C8" s="71"/>
      <c r="D8" s="72"/>
      <c r="E8" s="46">
        <f>'Contract Year 1 and Totals'!E190</f>
        <v>0</v>
      </c>
    </row>
    <row r="9" spans="1:5" s="9" customFormat="1" ht="13.5" customHeight="1">
      <c r="A9" s="37" t="s">
        <v>253</v>
      </c>
      <c r="B9" s="26"/>
      <c r="C9" s="27"/>
      <c r="D9" s="27"/>
      <c r="E9" s="33"/>
    </row>
    <row r="10" spans="1:5" s="9" customFormat="1" ht="39">
      <c r="A10" s="37" t="s">
        <v>254</v>
      </c>
      <c r="B10" s="28"/>
      <c r="C10" s="34"/>
      <c r="D10" s="35"/>
      <c r="E10" s="45">
        <f>E8*(1-E9)</f>
        <v>0</v>
      </c>
    </row>
    <row r="11" spans="1:5" s="9" customFormat="1" ht="40.5" customHeight="1">
      <c r="A11" s="37" t="s">
        <v>255</v>
      </c>
      <c r="B11" s="26"/>
      <c r="C11" s="27"/>
      <c r="D11" s="36"/>
      <c r="E11" s="45">
        <f>E7+E10</f>
        <v>0</v>
      </c>
    </row>
    <row r="12" spans="1:24" s="4" customFormat="1" ht="14.25">
      <c r="A12" s="42" t="s">
        <v>256</v>
      </c>
      <c r="B12" s="68"/>
      <c r="C12" s="69"/>
      <c r="D12" s="70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5" ht="14.25">
      <c r="A13" s="43" t="s">
        <v>257</v>
      </c>
      <c r="B13" s="73"/>
      <c r="C13" s="71"/>
      <c r="D13" s="72"/>
      <c r="E13" s="44"/>
    </row>
    <row r="14" spans="1:5" ht="14.25">
      <c r="A14" s="43" t="s">
        <v>270</v>
      </c>
      <c r="B14" s="53">
        <v>5</v>
      </c>
      <c r="C14" s="54" t="s">
        <v>284</v>
      </c>
      <c r="D14" s="55"/>
      <c r="E14" s="46">
        <f>B14*D14</f>
        <v>0</v>
      </c>
    </row>
    <row r="15" spans="1:5" ht="14.25">
      <c r="A15" s="43" t="s">
        <v>258</v>
      </c>
      <c r="B15" s="73"/>
      <c r="C15" s="71"/>
      <c r="D15" s="72"/>
      <c r="E15" s="44"/>
    </row>
    <row r="16" spans="1:5" ht="14.25">
      <c r="A16" s="43" t="s">
        <v>276</v>
      </c>
      <c r="B16" s="24">
        <v>24000</v>
      </c>
      <c r="C16" s="54" t="s">
        <v>285</v>
      </c>
      <c r="D16" s="55"/>
      <c r="E16" s="46">
        <f>B16*D16</f>
        <v>0</v>
      </c>
    </row>
    <row r="17" spans="1:5" s="11" customFormat="1" ht="52.5">
      <c r="A17" s="39" t="s">
        <v>280</v>
      </c>
      <c r="B17" s="74"/>
      <c r="C17" s="69"/>
      <c r="D17" s="70"/>
      <c r="E17" s="48">
        <f>E16+E15+E14+E13</f>
        <v>0</v>
      </c>
    </row>
    <row r="18" spans="1:5" s="12" customFormat="1" ht="63" customHeight="1">
      <c r="A18" s="40" t="s">
        <v>247</v>
      </c>
      <c r="B18" s="32"/>
      <c r="C18" s="30"/>
      <c r="D18" s="31"/>
      <c r="E18" s="49">
        <f>E17+E11</f>
        <v>0</v>
      </c>
    </row>
  </sheetData>
  <sheetProtection password="C34E" sheet="1" selectLockedCells="1"/>
  <mergeCells count="9">
    <mergeCell ref="B17:D17"/>
    <mergeCell ref="B12:D12"/>
    <mergeCell ref="B13:D13"/>
    <mergeCell ref="B8:D8"/>
    <mergeCell ref="A2:E2"/>
    <mergeCell ref="A4:E4"/>
    <mergeCell ref="A3:E3"/>
    <mergeCell ref="B5:D5"/>
    <mergeCell ref="B15:D15"/>
  </mergeCells>
  <printOptions/>
  <pageMargins left="0.25" right="0.25" top="0.5" bottom="0.2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8"/>
  <sheetViews>
    <sheetView showGridLines="0" showZeros="0" zoomScalePageLayoutView="0" workbookViewId="0" topLeftCell="A1">
      <selection activeCell="E6" sqref="E6"/>
    </sheetView>
  </sheetViews>
  <sheetFormatPr defaultColWidth="9.140625" defaultRowHeight="15"/>
  <cols>
    <col min="1" max="1" width="40.140625" style="2" bestFit="1" customWidth="1"/>
    <col min="2" max="2" width="11.8515625" style="5" bestFit="1" customWidth="1"/>
    <col min="3" max="3" width="18.421875" style="6" bestFit="1" customWidth="1"/>
    <col min="4" max="4" width="12.57421875" style="8" bestFit="1" customWidth="1"/>
    <col min="5" max="5" width="16.28125" style="7" customWidth="1"/>
    <col min="6" max="16384" width="9.140625" style="2" customWidth="1"/>
  </cols>
  <sheetData>
    <row r="1" spans="1:5" ht="12.75">
      <c r="A1" s="13"/>
      <c r="B1" s="14"/>
      <c r="C1" s="15"/>
      <c r="D1" s="16"/>
      <c r="E1" s="17"/>
    </row>
    <row r="2" spans="1:5" ht="13.5" thickBot="1">
      <c r="A2" s="75" t="s">
        <v>288</v>
      </c>
      <c r="B2" s="76"/>
      <c r="C2" s="76"/>
      <c r="D2" s="76"/>
      <c r="E2" s="77"/>
    </row>
    <row r="3" spans="1:5" ht="15">
      <c r="A3" s="81" t="s">
        <v>287</v>
      </c>
      <c r="B3" s="81"/>
      <c r="C3" s="81"/>
      <c r="D3" s="81"/>
      <c r="E3" s="81"/>
    </row>
    <row r="4" spans="1:5" s="10" customFormat="1" ht="15">
      <c r="A4" s="78" t="s">
        <v>259</v>
      </c>
      <c r="B4" s="79"/>
      <c r="C4" s="79"/>
      <c r="D4" s="79"/>
      <c r="E4" s="80"/>
    </row>
    <row r="5" spans="1:5" ht="26.25">
      <c r="A5" s="37" t="s">
        <v>57</v>
      </c>
      <c r="B5" s="68"/>
      <c r="C5" s="71"/>
      <c r="D5" s="72"/>
      <c r="E5" s="46">
        <f>'Contract Year 1 and Totals'!E187</f>
        <v>0</v>
      </c>
    </row>
    <row r="6" spans="1:5" s="9" customFormat="1" ht="13.5" customHeight="1">
      <c r="A6" s="37" t="s">
        <v>260</v>
      </c>
      <c r="B6" s="26"/>
      <c r="C6" s="27"/>
      <c r="D6" s="27"/>
      <c r="E6" s="33"/>
    </row>
    <row r="7" spans="1:5" s="9" customFormat="1" ht="39">
      <c r="A7" s="37" t="s">
        <v>261</v>
      </c>
      <c r="B7" s="28"/>
      <c r="C7" s="34"/>
      <c r="D7" s="35"/>
      <c r="E7" s="45">
        <f>E5*(1-E6)</f>
        <v>0</v>
      </c>
    </row>
    <row r="8" spans="1:5" ht="26.25">
      <c r="A8" s="37" t="s">
        <v>58</v>
      </c>
      <c r="B8" s="68"/>
      <c r="C8" s="71"/>
      <c r="D8" s="72"/>
      <c r="E8" s="46">
        <f>'Contract Year 1 and Totals'!E190</f>
        <v>0</v>
      </c>
    </row>
    <row r="9" spans="1:5" s="9" customFormat="1" ht="13.5" customHeight="1">
      <c r="A9" s="37" t="s">
        <v>262</v>
      </c>
      <c r="B9" s="26"/>
      <c r="C9" s="27"/>
      <c r="D9" s="27"/>
      <c r="E9" s="33"/>
    </row>
    <row r="10" spans="1:5" s="9" customFormat="1" ht="39">
      <c r="A10" s="37" t="s">
        <v>263</v>
      </c>
      <c r="B10" s="28"/>
      <c r="C10" s="34"/>
      <c r="D10" s="35"/>
      <c r="E10" s="45">
        <f>E8*(1-E9)</f>
        <v>0</v>
      </c>
    </row>
    <row r="11" spans="1:5" s="9" customFormat="1" ht="40.5" customHeight="1">
      <c r="A11" s="37" t="s">
        <v>264</v>
      </c>
      <c r="B11" s="26"/>
      <c r="C11" s="27"/>
      <c r="D11" s="36"/>
      <c r="E11" s="45">
        <f>E7+E10</f>
        <v>0</v>
      </c>
    </row>
    <row r="12" spans="1:24" s="4" customFormat="1" ht="14.25">
      <c r="A12" s="42" t="s">
        <v>265</v>
      </c>
      <c r="B12" s="68"/>
      <c r="C12" s="69"/>
      <c r="D12" s="70"/>
      <c r="E12" s="47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5" ht="14.25">
      <c r="A13" s="43" t="s">
        <v>266</v>
      </c>
      <c r="B13" s="73"/>
      <c r="C13" s="71"/>
      <c r="D13" s="72"/>
      <c r="E13" s="44"/>
    </row>
    <row r="14" spans="1:5" ht="14.25">
      <c r="A14" s="43" t="s">
        <v>271</v>
      </c>
      <c r="B14" s="53">
        <v>5</v>
      </c>
      <c r="C14" s="54" t="s">
        <v>284</v>
      </c>
      <c r="D14" s="55"/>
      <c r="E14" s="46">
        <f>B14*D14</f>
        <v>0</v>
      </c>
    </row>
    <row r="15" spans="1:5" ht="14.25">
      <c r="A15" s="43" t="s">
        <v>267</v>
      </c>
      <c r="B15" s="73"/>
      <c r="C15" s="71"/>
      <c r="D15" s="72"/>
      <c r="E15" s="44"/>
    </row>
    <row r="16" spans="1:5" ht="14.25">
      <c r="A16" s="43" t="s">
        <v>275</v>
      </c>
      <c r="B16" s="24">
        <v>24000</v>
      </c>
      <c r="C16" s="54" t="s">
        <v>285</v>
      </c>
      <c r="D16" s="55"/>
      <c r="E16" s="46">
        <f>B16*D16</f>
        <v>0</v>
      </c>
    </row>
    <row r="17" spans="1:5" s="11" customFormat="1" ht="52.5">
      <c r="A17" s="39" t="s">
        <v>279</v>
      </c>
      <c r="B17" s="74"/>
      <c r="C17" s="69"/>
      <c r="D17" s="70"/>
      <c r="E17" s="48">
        <f>E16+E15+E14+E13</f>
        <v>0</v>
      </c>
    </row>
    <row r="18" spans="1:5" s="12" customFormat="1" ht="63" customHeight="1">
      <c r="A18" s="40" t="s">
        <v>248</v>
      </c>
      <c r="B18" s="32"/>
      <c r="C18" s="30"/>
      <c r="D18" s="31"/>
      <c r="E18" s="49">
        <f>E17+E11</f>
        <v>0</v>
      </c>
    </row>
  </sheetData>
  <sheetProtection password="C34E" sheet="1" selectLockedCells="1"/>
  <mergeCells count="9">
    <mergeCell ref="B15:D15"/>
    <mergeCell ref="B17:D17"/>
    <mergeCell ref="B12:D12"/>
    <mergeCell ref="A2:E2"/>
    <mergeCell ref="A4:E4"/>
    <mergeCell ref="A3:E3"/>
    <mergeCell ref="B13:D13"/>
    <mergeCell ref="B5:D5"/>
    <mergeCell ref="B8:D8"/>
  </mergeCells>
  <printOptions/>
  <pageMargins left="0.25" right="0.25" top="0.5" bottom="0.2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DPSCS Q0012015 Inmate Pharmacy RFP Attachment F (Price Form)</dc:title>
  <dc:subject/>
  <dc:creator>debbieraab</dc:creator>
  <cp:keywords/>
  <dc:description/>
  <cp:lastModifiedBy>jscherer</cp:lastModifiedBy>
  <cp:lastPrinted>2010-10-04T20:09:13Z</cp:lastPrinted>
  <dcterms:created xsi:type="dcterms:W3CDTF">2010-03-30T18:15:52Z</dcterms:created>
  <dcterms:modified xsi:type="dcterms:W3CDTF">2011-11-21T17:30:33Z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xd_Signatu">
    <vt:lpwstr/>
  </property>
  <property fmtid="{D5CDD505-2E9C-101B-9397-08002B2CF9AE}" pid="5" name="display_urn:schemas-microsoft-com:office:office#Auth">
    <vt:lpwstr>Installer, sp19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ContentType">
    <vt:lpwstr>0x01010048ADCCB8EE92E546BCD612B1666D1758</vt:lpwstr>
  </property>
  <property fmtid="{D5CDD505-2E9C-101B-9397-08002B2CF9AE}" pid="9" name="_SourceU">
    <vt:lpwstr/>
  </property>
  <property fmtid="{D5CDD505-2E9C-101B-9397-08002B2CF9AE}" pid="10" name="_SharedFileInd">
    <vt:lpwstr/>
  </property>
  <property fmtid="{D5CDD505-2E9C-101B-9397-08002B2CF9AE}" pid="11" name="display_u">
    <vt:lpwstr>Jerry Scherer</vt:lpwstr>
  </property>
  <property fmtid="{D5CDD505-2E9C-101B-9397-08002B2CF9AE}" pid="12" name="Ye">
    <vt:lpwstr/>
  </property>
  <property fmtid="{D5CDD505-2E9C-101B-9397-08002B2CF9AE}" pid="13" name="Doc Tit">
    <vt:lpwstr/>
  </property>
</Properties>
</file>