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885" windowWidth="11355" windowHeight="7410"/>
  </bookViews>
  <sheets>
    <sheet name="FY16" sheetId="9" r:id="rId1"/>
    <sheet name="FY15" sheetId="8" r:id="rId2"/>
    <sheet name="FY14" sheetId="7" r:id="rId3"/>
    <sheet name="FY13" sheetId="5" r:id="rId4"/>
    <sheet name="FY12" sheetId="4" r:id="rId5"/>
    <sheet name="FY11" sheetId="1" r:id="rId6"/>
  </sheets>
  <calcPr calcId="145621"/>
</workbook>
</file>

<file path=xl/calcChain.xml><?xml version="1.0" encoding="utf-8"?>
<calcChain xmlns="http://schemas.openxmlformats.org/spreadsheetml/2006/main">
  <c r="C22" i="9" l="1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B23" i="9"/>
  <c r="B22" i="9"/>
  <c r="AF21" i="9" l="1"/>
  <c r="AE21" i="9"/>
  <c r="AD21" i="9"/>
  <c r="AC21" i="9"/>
  <c r="AB21" i="9"/>
  <c r="AA21" i="9"/>
  <c r="Y21" i="9"/>
  <c r="W21" i="9"/>
  <c r="V21" i="9"/>
  <c r="U21" i="9"/>
  <c r="T21" i="9"/>
  <c r="S21" i="9"/>
  <c r="R21" i="9"/>
  <c r="Q21" i="9"/>
  <c r="P21" i="9"/>
  <c r="N21" i="9"/>
  <c r="L21" i="9"/>
  <c r="J21" i="9"/>
  <c r="I21" i="9"/>
  <c r="H21" i="9"/>
  <c r="G21" i="9"/>
  <c r="F21" i="9"/>
  <c r="E21" i="9"/>
  <c r="D21" i="9"/>
  <c r="C21" i="9"/>
  <c r="B21" i="9"/>
  <c r="O21" i="9" l="1"/>
  <c r="AG21" i="9"/>
  <c r="X21" i="9"/>
  <c r="M21" i="9"/>
  <c r="K21" i="9"/>
  <c r="Z21" i="9" l="1"/>
  <c r="AH21" i="9" s="1"/>
  <c r="Z6" i="9"/>
  <c r="AG19" i="9" l="1"/>
  <c r="X19" i="9"/>
  <c r="Z19" i="9" s="1"/>
  <c r="O19" i="9"/>
  <c r="M19" i="9"/>
  <c r="K19" i="9"/>
  <c r="AG18" i="9"/>
  <c r="X18" i="9"/>
  <c r="Z18" i="9" s="1"/>
  <c r="O18" i="9"/>
  <c r="M18" i="9"/>
  <c r="K18" i="9"/>
  <c r="AG16" i="9"/>
  <c r="X16" i="9"/>
  <c r="Z16" i="9" s="1"/>
  <c r="O16" i="9"/>
  <c r="M16" i="9"/>
  <c r="K16" i="9"/>
  <c r="AG15" i="9"/>
  <c r="X15" i="9"/>
  <c r="Z15" i="9" s="1"/>
  <c r="O15" i="9"/>
  <c r="M15" i="9"/>
  <c r="K15" i="9"/>
  <c r="AG14" i="9"/>
  <c r="X14" i="9"/>
  <c r="Z14" i="9" s="1"/>
  <c r="O14" i="9"/>
  <c r="M14" i="9"/>
  <c r="K14" i="9"/>
  <c r="AG13" i="9"/>
  <c r="X13" i="9"/>
  <c r="Z13" i="9" s="1"/>
  <c r="O13" i="9"/>
  <c r="M13" i="9"/>
  <c r="K13" i="9"/>
  <c r="AG12" i="9"/>
  <c r="X12" i="9"/>
  <c r="Z12" i="9" s="1"/>
  <c r="O12" i="9"/>
  <c r="M12" i="9"/>
  <c r="K12" i="9"/>
  <c r="X11" i="9"/>
  <c r="Z11" i="9" s="1"/>
  <c r="O11" i="9"/>
  <c r="M11" i="9"/>
  <c r="K11" i="9"/>
  <c r="X10" i="9"/>
  <c r="Z10" i="9" s="1"/>
  <c r="O10" i="9"/>
  <c r="M10" i="9"/>
  <c r="K10" i="9"/>
  <c r="X9" i="9"/>
  <c r="Z9" i="9" s="1"/>
  <c r="O9" i="9"/>
  <c r="M9" i="9"/>
  <c r="K9" i="9"/>
  <c r="X8" i="9"/>
  <c r="Z8" i="9" s="1"/>
  <c r="O8" i="9"/>
  <c r="M8" i="9"/>
  <c r="K8" i="9"/>
  <c r="X7" i="9"/>
  <c r="Z7" i="9" s="1"/>
  <c r="O7" i="9"/>
  <c r="M7" i="9"/>
  <c r="K7" i="9"/>
  <c r="X6" i="9"/>
  <c r="O6" i="9"/>
  <c r="M6" i="9"/>
  <c r="K6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X5" i="9"/>
  <c r="Z5" i="9" s="1"/>
  <c r="O5" i="9"/>
  <c r="M5" i="9"/>
  <c r="K5" i="9"/>
  <c r="AF14" i="8"/>
  <c r="AF13" i="8"/>
  <c r="K57" i="8"/>
  <c r="K56" i="8"/>
  <c r="K55" i="8"/>
  <c r="K54" i="8"/>
  <c r="K53" i="8"/>
  <c r="K52" i="8"/>
  <c r="K51" i="8"/>
  <c r="K50" i="8"/>
  <c r="K49" i="8"/>
  <c r="K48" i="8"/>
  <c r="K47" i="8"/>
  <c r="K46" i="8"/>
  <c r="X47" i="8"/>
  <c r="X48" i="8"/>
  <c r="X49" i="8"/>
  <c r="X50" i="8"/>
  <c r="X51" i="8"/>
  <c r="X52" i="8"/>
  <c r="X53" i="8"/>
  <c r="X46" i="8"/>
  <c r="AH47" i="8"/>
  <c r="AH48" i="8"/>
  <c r="AH49" i="8"/>
  <c r="AH50" i="8"/>
  <c r="AH51" i="8"/>
  <c r="AH52" i="8"/>
  <c r="AH53" i="8"/>
  <c r="AH46" i="8"/>
  <c r="AA47" i="8"/>
  <c r="AB47" i="8"/>
  <c r="AC47" i="8"/>
  <c r="AD47" i="8"/>
  <c r="AE47" i="8"/>
  <c r="AF47" i="8"/>
  <c r="AG47" i="8"/>
  <c r="AA48" i="8"/>
  <c r="AB48" i="8"/>
  <c r="AC48" i="8"/>
  <c r="AD48" i="8"/>
  <c r="AE48" i="8"/>
  <c r="AF48" i="8"/>
  <c r="AG48" i="8"/>
  <c r="AA49" i="8"/>
  <c r="AB49" i="8"/>
  <c r="AC49" i="8"/>
  <c r="AD49" i="8"/>
  <c r="AE49" i="8"/>
  <c r="AF49" i="8"/>
  <c r="AG49" i="8"/>
  <c r="AA50" i="8"/>
  <c r="AB50" i="8"/>
  <c r="AC50" i="8"/>
  <c r="AD50" i="8"/>
  <c r="AE50" i="8"/>
  <c r="AF50" i="8"/>
  <c r="AG50" i="8"/>
  <c r="AA51" i="8"/>
  <c r="AB51" i="8"/>
  <c r="AC51" i="8"/>
  <c r="AD51" i="8"/>
  <c r="AE51" i="8"/>
  <c r="AF51" i="8"/>
  <c r="AG51" i="8"/>
  <c r="AA52" i="8"/>
  <c r="AB52" i="8"/>
  <c r="AC52" i="8"/>
  <c r="AD52" i="8"/>
  <c r="AE52" i="8"/>
  <c r="AF52" i="8"/>
  <c r="AG52" i="8"/>
  <c r="AA53" i="8"/>
  <c r="AB53" i="8"/>
  <c r="AC53" i="8"/>
  <c r="AD53" i="8"/>
  <c r="AE53" i="8"/>
  <c r="AF53" i="8"/>
  <c r="AG53" i="8"/>
  <c r="P47" i="8"/>
  <c r="Q47" i="8"/>
  <c r="R47" i="8"/>
  <c r="S47" i="8"/>
  <c r="T47" i="8"/>
  <c r="U47" i="8"/>
  <c r="V47" i="8"/>
  <c r="W47" i="8"/>
  <c r="Y47" i="8"/>
  <c r="P48" i="8"/>
  <c r="Q48" i="8"/>
  <c r="R48" i="8"/>
  <c r="S48" i="8"/>
  <c r="T48" i="8"/>
  <c r="U48" i="8"/>
  <c r="V48" i="8"/>
  <c r="W48" i="8"/>
  <c r="Y48" i="8"/>
  <c r="P49" i="8"/>
  <c r="Q49" i="8"/>
  <c r="R49" i="8"/>
  <c r="S49" i="8"/>
  <c r="T49" i="8"/>
  <c r="U49" i="8"/>
  <c r="V49" i="8"/>
  <c r="W49" i="8"/>
  <c r="Y49" i="8"/>
  <c r="P50" i="8"/>
  <c r="Q50" i="8"/>
  <c r="R50" i="8"/>
  <c r="S50" i="8"/>
  <c r="T50" i="8"/>
  <c r="U50" i="8"/>
  <c r="V50" i="8"/>
  <c r="W50" i="8"/>
  <c r="Y50" i="8"/>
  <c r="P51" i="8"/>
  <c r="Q51" i="8"/>
  <c r="R51" i="8"/>
  <c r="S51" i="8"/>
  <c r="T51" i="8"/>
  <c r="U51" i="8"/>
  <c r="V51" i="8"/>
  <c r="W51" i="8"/>
  <c r="Y51" i="8"/>
  <c r="P52" i="8"/>
  <c r="Q52" i="8"/>
  <c r="R52" i="8"/>
  <c r="S52" i="8"/>
  <c r="T52" i="8"/>
  <c r="U52" i="8"/>
  <c r="V52" i="8"/>
  <c r="W52" i="8"/>
  <c r="Y52" i="8"/>
  <c r="P53" i="8"/>
  <c r="Q53" i="8"/>
  <c r="R53" i="8"/>
  <c r="S53" i="8"/>
  <c r="T53" i="8"/>
  <c r="U53" i="8"/>
  <c r="V53" i="8"/>
  <c r="W53" i="8"/>
  <c r="Y53" i="8"/>
  <c r="N47" i="8"/>
  <c r="N48" i="8"/>
  <c r="N49" i="8"/>
  <c r="N50" i="8"/>
  <c r="N51" i="8"/>
  <c r="N52" i="8"/>
  <c r="N53" i="8"/>
  <c r="L53" i="8"/>
  <c r="J53" i="8"/>
  <c r="I53" i="8"/>
  <c r="H53" i="8"/>
  <c r="G53" i="8"/>
  <c r="F53" i="8"/>
  <c r="E53" i="8"/>
  <c r="D53" i="8"/>
  <c r="C53" i="8"/>
  <c r="B53" i="8"/>
  <c r="L52" i="8"/>
  <c r="J52" i="8"/>
  <c r="I52" i="8"/>
  <c r="H52" i="8"/>
  <c r="G52" i="8"/>
  <c r="F52" i="8"/>
  <c r="E52" i="8"/>
  <c r="D52" i="8"/>
  <c r="C52" i="8"/>
  <c r="B52" i="8"/>
  <c r="L51" i="8"/>
  <c r="J51" i="8"/>
  <c r="I51" i="8"/>
  <c r="H51" i="8"/>
  <c r="G51" i="8"/>
  <c r="F51" i="8"/>
  <c r="E51" i="8"/>
  <c r="D51" i="8"/>
  <c r="C51" i="8"/>
  <c r="B51" i="8"/>
  <c r="L50" i="8"/>
  <c r="J50" i="8"/>
  <c r="I50" i="8"/>
  <c r="H50" i="8"/>
  <c r="G50" i="8"/>
  <c r="F50" i="8"/>
  <c r="E50" i="8"/>
  <c r="D50" i="8"/>
  <c r="C50" i="8"/>
  <c r="B50" i="8"/>
  <c r="L49" i="8"/>
  <c r="J49" i="8"/>
  <c r="I49" i="8"/>
  <c r="H49" i="8"/>
  <c r="G49" i="8"/>
  <c r="F49" i="8"/>
  <c r="E49" i="8"/>
  <c r="D49" i="8"/>
  <c r="C49" i="8"/>
  <c r="B49" i="8"/>
  <c r="L48" i="8"/>
  <c r="J48" i="8"/>
  <c r="I48" i="8"/>
  <c r="H48" i="8"/>
  <c r="G48" i="8"/>
  <c r="F48" i="8"/>
  <c r="E48" i="8"/>
  <c r="D48" i="8"/>
  <c r="C48" i="8"/>
  <c r="B48" i="8"/>
  <c r="L47" i="8"/>
  <c r="J47" i="8"/>
  <c r="I47" i="8"/>
  <c r="H47" i="8"/>
  <c r="G47" i="8"/>
  <c r="F47" i="8"/>
  <c r="E47" i="8"/>
  <c r="D47" i="8"/>
  <c r="C47" i="8"/>
  <c r="B47" i="8"/>
  <c r="AG46" i="8"/>
  <c r="AF46" i="8"/>
  <c r="AE46" i="8"/>
  <c r="AD46" i="8"/>
  <c r="AC46" i="8"/>
  <c r="AB46" i="8"/>
  <c r="AA46" i="8"/>
  <c r="Y46" i="8"/>
  <c r="W46" i="8"/>
  <c r="V46" i="8"/>
  <c r="U46" i="8"/>
  <c r="T46" i="8"/>
  <c r="S46" i="8"/>
  <c r="R46" i="8"/>
  <c r="Q46" i="8"/>
  <c r="P46" i="8"/>
  <c r="N46" i="8"/>
  <c r="L46" i="8"/>
  <c r="J46" i="8"/>
  <c r="I46" i="8"/>
  <c r="H46" i="8"/>
  <c r="G46" i="8"/>
  <c r="F46" i="8"/>
  <c r="E46" i="8"/>
  <c r="D46" i="8"/>
  <c r="C46" i="8"/>
  <c r="B46" i="8"/>
  <c r="D72" i="8"/>
  <c r="D71" i="8"/>
  <c r="D70" i="8"/>
  <c r="D69" i="8"/>
  <c r="D68" i="8"/>
  <c r="D67" i="8"/>
  <c r="D66" i="8"/>
  <c r="A66" i="8"/>
  <c r="A67" i="8"/>
  <c r="A68" i="8"/>
  <c r="A69" i="8"/>
  <c r="A70" i="8"/>
  <c r="A71" i="8"/>
  <c r="A72" i="8"/>
  <c r="D65" i="8"/>
  <c r="AI60" i="8"/>
  <c r="Z60" i="8"/>
  <c r="AJ60" i="8"/>
  <c r="X60" i="8"/>
  <c r="O60" i="8"/>
  <c r="M60" i="8"/>
  <c r="K60" i="8"/>
  <c r="AI59" i="8"/>
  <c r="AJ59" i="8"/>
  <c r="X59" i="8"/>
  <c r="Z59" i="8"/>
  <c r="O59" i="8"/>
  <c r="M59" i="8"/>
  <c r="K59" i="8"/>
  <c r="AI57" i="8"/>
  <c r="AH57" i="8"/>
  <c r="X57" i="8"/>
  <c r="Z57" i="8"/>
  <c r="O57" i="8"/>
  <c r="M57" i="8"/>
  <c r="AI56" i="8"/>
  <c r="AH56" i="8"/>
  <c r="X56" i="8"/>
  <c r="Z56" i="8"/>
  <c r="AJ56" i="8"/>
  <c r="O56" i="8"/>
  <c r="M56" i="8"/>
  <c r="AI55" i="8"/>
  <c r="AH55" i="8"/>
  <c r="X55" i="8"/>
  <c r="Z55" i="8"/>
  <c r="O55" i="8"/>
  <c r="M55" i="8"/>
  <c r="AI54" i="8"/>
  <c r="AH54" i="8"/>
  <c r="X54" i="8"/>
  <c r="Z54" i="8"/>
  <c r="O54" i="8"/>
  <c r="M54" i="8"/>
  <c r="O53" i="8"/>
  <c r="M53" i="8"/>
  <c r="O52" i="8"/>
  <c r="M52" i="8"/>
  <c r="O51" i="8"/>
  <c r="M51" i="8"/>
  <c r="O50" i="8"/>
  <c r="M50" i="8"/>
  <c r="AI49" i="8"/>
  <c r="O49" i="8"/>
  <c r="M49" i="8"/>
  <c r="O48" i="8"/>
  <c r="M48" i="8"/>
  <c r="O47" i="8"/>
  <c r="M47" i="8"/>
  <c r="A47" i="8"/>
  <c r="A48" i="8"/>
  <c r="A49" i="8"/>
  <c r="A50" i="8"/>
  <c r="A51" i="8"/>
  <c r="A52" i="8"/>
  <c r="A53" i="8"/>
  <c r="A54" i="8"/>
  <c r="A55" i="8"/>
  <c r="A56" i="8"/>
  <c r="A57" i="8"/>
  <c r="AI46" i="8"/>
  <c r="O46" i="8"/>
  <c r="M46" i="8"/>
  <c r="AI39" i="8"/>
  <c r="AJ39" i="8"/>
  <c r="X39" i="8"/>
  <c r="Z39" i="8"/>
  <c r="O39" i="8"/>
  <c r="M39" i="8"/>
  <c r="K39" i="8"/>
  <c r="AI38" i="8"/>
  <c r="Z38" i="8"/>
  <c r="AJ38" i="8"/>
  <c r="X38" i="8"/>
  <c r="O38" i="8"/>
  <c r="M38" i="8"/>
  <c r="K38" i="8"/>
  <c r="AI36" i="8"/>
  <c r="AH36" i="8"/>
  <c r="X36" i="8"/>
  <c r="Z36" i="8"/>
  <c r="O36" i="8"/>
  <c r="M36" i="8"/>
  <c r="K36" i="8"/>
  <c r="AI35" i="8"/>
  <c r="AH35" i="8"/>
  <c r="X35" i="8"/>
  <c r="Z35" i="8"/>
  <c r="O35" i="8"/>
  <c r="M35" i="8"/>
  <c r="K35" i="8"/>
  <c r="AI34" i="8"/>
  <c r="AH34" i="8"/>
  <c r="X34" i="8"/>
  <c r="Z34" i="8"/>
  <c r="O34" i="8"/>
  <c r="M34" i="8"/>
  <c r="K34" i="8"/>
  <c r="AI33" i="8"/>
  <c r="AH33" i="8"/>
  <c r="X33" i="8"/>
  <c r="Z33" i="8"/>
  <c r="O33" i="8"/>
  <c r="M33" i="8"/>
  <c r="K33" i="8"/>
  <c r="AF32" i="8"/>
  <c r="AH32" i="8"/>
  <c r="X32" i="8"/>
  <c r="Z32" i="8"/>
  <c r="O32" i="8"/>
  <c r="M32" i="8"/>
  <c r="K32" i="8"/>
  <c r="AF31" i="8"/>
  <c r="AH31" i="8"/>
  <c r="X31" i="8"/>
  <c r="Z31" i="8"/>
  <c r="O31" i="8"/>
  <c r="M31" i="8"/>
  <c r="K31" i="8"/>
  <c r="AF30" i="8"/>
  <c r="AH30" i="8"/>
  <c r="X30" i="8"/>
  <c r="Z30" i="8"/>
  <c r="O30" i="8"/>
  <c r="M30" i="8"/>
  <c r="K30" i="8"/>
  <c r="AF29" i="8"/>
  <c r="AH29" i="8"/>
  <c r="X29" i="8"/>
  <c r="Z29" i="8"/>
  <c r="O29" i="8"/>
  <c r="M29" i="8"/>
  <c r="K29" i="8"/>
  <c r="AF28" i="8"/>
  <c r="AH28" i="8"/>
  <c r="X28" i="8"/>
  <c r="Z28" i="8"/>
  <c r="O28" i="8"/>
  <c r="M28" i="8"/>
  <c r="K28" i="8"/>
  <c r="AF27" i="8"/>
  <c r="AH27" i="8"/>
  <c r="X27" i="8"/>
  <c r="Z27" i="8"/>
  <c r="O27" i="8"/>
  <c r="M27" i="8"/>
  <c r="K27" i="8"/>
  <c r="AF26" i="8"/>
  <c r="AH26" i="8"/>
  <c r="X26" i="8"/>
  <c r="Z26" i="8"/>
  <c r="O26" i="8"/>
  <c r="M26" i="8"/>
  <c r="K26" i="8"/>
  <c r="A26" i="8"/>
  <c r="A27" i="8"/>
  <c r="A28" i="8"/>
  <c r="A29" i="8"/>
  <c r="A30" i="8"/>
  <c r="A31" i="8"/>
  <c r="A32" i="8"/>
  <c r="A33" i="8"/>
  <c r="A34" i="8"/>
  <c r="A35" i="8"/>
  <c r="A36" i="8"/>
  <c r="AF25" i="8"/>
  <c r="AH25" i="8"/>
  <c r="X25" i="8"/>
  <c r="Z25" i="8"/>
  <c r="O25" i="8"/>
  <c r="M25" i="8"/>
  <c r="K25" i="8"/>
  <c r="AJ54" i="8"/>
  <c r="AJ33" i="8"/>
  <c r="AJ34" i="8"/>
  <c r="AJ35" i="8"/>
  <c r="AJ36" i="8"/>
  <c r="AJ55" i="8"/>
  <c r="AJ57" i="8"/>
  <c r="AI26" i="8"/>
  <c r="AJ26" i="8"/>
  <c r="AI27" i="8"/>
  <c r="AJ27" i="8"/>
  <c r="AI28" i="8"/>
  <c r="AJ28" i="8"/>
  <c r="AI29" i="8"/>
  <c r="AJ29" i="8"/>
  <c r="AI30" i="8"/>
  <c r="AJ30" i="8"/>
  <c r="AI31" i="8"/>
  <c r="AJ31" i="8"/>
  <c r="AI32" i="8"/>
  <c r="AJ32" i="8"/>
  <c r="Z46" i="8"/>
  <c r="AJ46" i="8"/>
  <c r="Z47" i="8"/>
  <c r="AI47" i="8"/>
  <c r="AJ47" i="8"/>
  <c r="Z48" i="8"/>
  <c r="AI48" i="8"/>
  <c r="AJ48" i="8"/>
  <c r="Z49" i="8"/>
  <c r="AJ49" i="8"/>
  <c r="Z50" i="8"/>
  <c r="AI50" i="8"/>
  <c r="Z51" i="8"/>
  <c r="AI51" i="8"/>
  <c r="Z52" i="8"/>
  <c r="AI52" i="8"/>
  <c r="Z53" i="8"/>
  <c r="AI53" i="8"/>
  <c r="AI25" i="8"/>
  <c r="AJ25" i="8"/>
  <c r="AJ53" i="8"/>
  <c r="AJ52" i="8"/>
  <c r="AJ51" i="8"/>
  <c r="AJ50" i="8"/>
  <c r="AF12" i="8"/>
  <c r="AF11" i="8"/>
  <c r="AF10" i="8"/>
  <c r="AF9" i="8"/>
  <c r="AF8" i="8"/>
  <c r="AF7" i="8"/>
  <c r="AF6" i="8"/>
  <c r="AF5" i="8"/>
  <c r="K6" i="8"/>
  <c r="K7" i="8"/>
  <c r="K8" i="8"/>
  <c r="K9" i="8"/>
  <c r="K10" i="8"/>
  <c r="K11" i="8"/>
  <c r="K12" i="8"/>
  <c r="K13" i="8"/>
  <c r="K14" i="8"/>
  <c r="K15" i="8"/>
  <c r="K16" i="8"/>
  <c r="K5" i="8"/>
  <c r="AI19" i="8"/>
  <c r="X19" i="8"/>
  <c r="Z19" i="8"/>
  <c r="O19" i="8"/>
  <c r="M19" i="8"/>
  <c r="K19" i="8"/>
  <c r="AI18" i="8"/>
  <c r="X18" i="8"/>
  <c r="O18" i="8"/>
  <c r="M18" i="8"/>
  <c r="K18" i="8"/>
  <c r="AH16" i="8"/>
  <c r="AI16" i="8"/>
  <c r="X16" i="8"/>
  <c r="Z16" i="8"/>
  <c r="AJ16" i="8"/>
  <c r="O16" i="8"/>
  <c r="M16" i="8"/>
  <c r="AI15" i="8"/>
  <c r="X15" i="8"/>
  <c r="Z15" i="8"/>
  <c r="O15" i="8"/>
  <c r="M15" i="8"/>
  <c r="AI14" i="8"/>
  <c r="X14" i="8"/>
  <c r="Z14" i="8"/>
  <c r="O14" i="8"/>
  <c r="M14" i="8"/>
  <c r="AI13" i="8"/>
  <c r="X13" i="8"/>
  <c r="Z13" i="8"/>
  <c r="AJ13" i="8"/>
  <c r="O13" i="8"/>
  <c r="M13" i="8"/>
  <c r="AI12" i="8"/>
  <c r="X12" i="8"/>
  <c r="O12" i="8"/>
  <c r="M12" i="8"/>
  <c r="AI11" i="8"/>
  <c r="X11" i="8"/>
  <c r="Z11" i="8"/>
  <c r="AJ11" i="8"/>
  <c r="O11" i="8"/>
  <c r="M11" i="8"/>
  <c r="AI10" i="8"/>
  <c r="X10" i="8"/>
  <c r="Z10" i="8"/>
  <c r="O10" i="8"/>
  <c r="M10" i="8"/>
  <c r="AH9" i="8"/>
  <c r="AI9" i="8"/>
  <c r="X9" i="8"/>
  <c r="Z9" i="8"/>
  <c r="AJ9" i="8"/>
  <c r="O9" i="8"/>
  <c r="M9" i="8"/>
  <c r="AI8" i="8"/>
  <c r="X8" i="8"/>
  <c r="O8" i="8"/>
  <c r="M8" i="8"/>
  <c r="AI7" i="8"/>
  <c r="X7" i="8"/>
  <c r="Z7" i="8"/>
  <c r="O7" i="8"/>
  <c r="M7" i="8"/>
  <c r="AI6" i="8"/>
  <c r="X6" i="8"/>
  <c r="Z6" i="8"/>
  <c r="O6" i="8"/>
  <c r="M6" i="8"/>
  <c r="A6" i="8"/>
  <c r="A7" i="8"/>
  <c r="A8" i="8"/>
  <c r="A9" i="8"/>
  <c r="A10" i="8"/>
  <c r="A11" i="8"/>
  <c r="A12" i="8"/>
  <c r="A13" i="8"/>
  <c r="A14" i="8"/>
  <c r="A15" i="8"/>
  <c r="A16" i="8"/>
  <c r="AI5" i="8"/>
  <c r="X5" i="8"/>
  <c r="Z5" i="8"/>
  <c r="O5" i="8"/>
  <c r="M5" i="8"/>
  <c r="AH8" i="8"/>
  <c r="AH12" i="8"/>
  <c r="AH14" i="8"/>
  <c r="AH5" i="8"/>
  <c r="AH6" i="8"/>
  <c r="AH10" i="8"/>
  <c r="Z18" i="8"/>
  <c r="AJ18" i="8"/>
  <c r="AH7" i="8"/>
  <c r="AH11" i="8"/>
  <c r="AH13" i="8"/>
  <c r="AH15" i="8"/>
  <c r="AJ19" i="8"/>
  <c r="V18" i="7"/>
  <c r="AG16" i="7"/>
  <c r="AI16" i="7"/>
  <c r="AJ15" i="7"/>
  <c r="AI15" i="7"/>
  <c r="AG15" i="7"/>
  <c r="AG14" i="7"/>
  <c r="AG13" i="7"/>
  <c r="AG12" i="7"/>
  <c r="AG11" i="7"/>
  <c r="AG10" i="7"/>
  <c r="N19" i="7"/>
  <c r="N18" i="7"/>
  <c r="N6" i="7"/>
  <c r="N7" i="7"/>
  <c r="N8" i="7"/>
  <c r="N9" i="7"/>
  <c r="N10" i="7"/>
  <c r="N11" i="7"/>
  <c r="N12" i="7"/>
  <c r="N13" i="7"/>
  <c r="N14" i="7"/>
  <c r="N15" i="7"/>
  <c r="N16" i="7"/>
  <c r="N5" i="7"/>
  <c r="AG9" i="7"/>
  <c r="AG8" i="7"/>
  <c r="AG7" i="7"/>
  <c r="AG6" i="7"/>
  <c r="AG5" i="7"/>
  <c r="AI21" i="4"/>
  <c r="AA21" i="4"/>
  <c r="Z21" i="4"/>
  <c r="O21" i="4"/>
  <c r="P21" i="4"/>
  <c r="L21" i="4"/>
  <c r="K21" i="4"/>
  <c r="AJ21" i="4"/>
  <c r="AG21" i="4"/>
  <c r="AF21" i="4"/>
  <c r="AE21" i="4"/>
  <c r="AD21" i="4"/>
  <c r="AC21" i="4"/>
  <c r="Y21" i="4"/>
  <c r="X21" i="4"/>
  <c r="W21" i="4"/>
  <c r="V21" i="4"/>
  <c r="U21" i="4"/>
  <c r="T21" i="4"/>
  <c r="S21" i="4"/>
  <c r="R21" i="4"/>
  <c r="N21" i="4"/>
  <c r="J21" i="4"/>
  <c r="I21" i="4"/>
  <c r="H21" i="4"/>
  <c r="G21" i="4"/>
  <c r="F21" i="4"/>
  <c r="E21" i="4"/>
  <c r="D21" i="4"/>
  <c r="C21" i="4"/>
  <c r="B21" i="4"/>
  <c r="AJ21" i="5"/>
  <c r="AB21" i="5"/>
  <c r="AC21" i="5"/>
  <c r="AD21" i="5"/>
  <c r="AE21" i="5"/>
  <c r="AF21" i="5"/>
  <c r="AG21" i="5"/>
  <c r="AH21" i="5"/>
  <c r="AA21" i="5"/>
  <c r="Y21" i="5"/>
  <c r="X21" i="5"/>
  <c r="W21" i="5"/>
  <c r="V21" i="5"/>
  <c r="U21" i="5"/>
  <c r="T21" i="5"/>
  <c r="S21" i="5"/>
  <c r="R21" i="5"/>
  <c r="Q21" i="5"/>
  <c r="P21" i="5"/>
  <c r="N21" i="5"/>
  <c r="C21" i="5"/>
  <c r="D21" i="5"/>
  <c r="E21" i="5"/>
  <c r="F21" i="5"/>
  <c r="G21" i="5"/>
  <c r="H21" i="5"/>
  <c r="I21" i="5"/>
  <c r="J21" i="5"/>
  <c r="K21" i="5"/>
  <c r="L21" i="5"/>
  <c r="B21" i="5"/>
  <c r="AF16" i="5"/>
  <c r="AH16" i="5"/>
  <c r="U18" i="5"/>
  <c r="AF15" i="5"/>
  <c r="AH15" i="5"/>
  <c r="AJ19" i="7"/>
  <c r="AA19" i="7"/>
  <c r="Y19" i="7"/>
  <c r="P19" i="7"/>
  <c r="L19" i="7"/>
  <c r="AJ18" i="7"/>
  <c r="Y18" i="7"/>
  <c r="AA18" i="7"/>
  <c r="AK18" i="7"/>
  <c r="P18" i="7"/>
  <c r="L18" i="7"/>
  <c r="AJ16" i="7"/>
  <c r="Y16" i="7"/>
  <c r="AA16" i="7"/>
  <c r="P16" i="7"/>
  <c r="L16" i="7"/>
  <c r="Y15" i="7"/>
  <c r="AA15" i="7"/>
  <c r="P15" i="7"/>
  <c r="L15" i="7"/>
  <c r="AJ14" i="7"/>
  <c r="Y14" i="7"/>
  <c r="AA14" i="7"/>
  <c r="P14" i="7"/>
  <c r="L14" i="7"/>
  <c r="AJ13" i="7"/>
  <c r="Y13" i="7"/>
  <c r="AA13" i="7"/>
  <c r="P13" i="7"/>
  <c r="L13" i="7"/>
  <c r="AJ12" i="7"/>
  <c r="Y12" i="7"/>
  <c r="AA12" i="7"/>
  <c r="P12" i="7"/>
  <c r="L12" i="7"/>
  <c r="AJ11" i="7"/>
  <c r="Y11" i="7"/>
  <c r="AA11" i="7"/>
  <c r="P11" i="7"/>
  <c r="L11" i="7"/>
  <c r="AJ10" i="7"/>
  <c r="Y10" i="7"/>
  <c r="AA10" i="7"/>
  <c r="P10" i="7"/>
  <c r="L10" i="7"/>
  <c r="AJ9" i="7"/>
  <c r="Y9" i="7"/>
  <c r="AA9" i="7"/>
  <c r="AK9" i="7"/>
  <c r="P9" i="7"/>
  <c r="L9" i="7"/>
  <c r="AJ8" i="7"/>
  <c r="Y8" i="7"/>
  <c r="AA8" i="7"/>
  <c r="P8" i="7"/>
  <c r="L8" i="7"/>
  <c r="AJ7" i="7"/>
  <c r="Y7" i="7"/>
  <c r="AA7" i="7"/>
  <c r="P7" i="7"/>
  <c r="L7" i="7"/>
  <c r="AJ6" i="7"/>
  <c r="Y6" i="7"/>
  <c r="AA6" i="7"/>
  <c r="P6" i="7"/>
  <c r="L6" i="7"/>
  <c r="A6" i="7"/>
  <c r="A7" i="7"/>
  <c r="A8" i="7"/>
  <c r="A9" i="7"/>
  <c r="A10" i="7"/>
  <c r="A11" i="7"/>
  <c r="A12" i="7"/>
  <c r="A13" i="7"/>
  <c r="A14" i="7"/>
  <c r="A15" i="7"/>
  <c r="A16" i="7"/>
  <c r="AJ5" i="7"/>
  <c r="Y5" i="7"/>
  <c r="AA5" i="7"/>
  <c r="P5" i="7"/>
  <c r="L5" i="7"/>
  <c r="AF14" i="5"/>
  <c r="AH14" i="5"/>
  <c r="AF13" i="5"/>
  <c r="AH13" i="5"/>
  <c r="AH12" i="5"/>
  <c r="AF12" i="5"/>
  <c r="AF11" i="5"/>
  <c r="AH11" i="5"/>
  <c r="AF10" i="5"/>
  <c r="AH10" i="5"/>
  <c r="AH9" i="5"/>
  <c r="AF9" i="5"/>
  <c r="AH8" i="5"/>
  <c r="AF8" i="5"/>
  <c r="AH7" i="5"/>
  <c r="AF7" i="5"/>
  <c r="AF6" i="5"/>
  <c r="AH6" i="5"/>
  <c r="M6" i="5"/>
  <c r="M7" i="5"/>
  <c r="M8" i="5"/>
  <c r="M9" i="5"/>
  <c r="M10" i="5"/>
  <c r="M11" i="5"/>
  <c r="M12" i="5"/>
  <c r="M13" i="5"/>
  <c r="M14" i="5"/>
  <c r="M15" i="5"/>
  <c r="M16" i="5"/>
  <c r="M5" i="5"/>
  <c r="AF5" i="5"/>
  <c r="AH5" i="5"/>
  <c r="J15" i="4"/>
  <c r="L15" i="4"/>
  <c r="AI19" i="5"/>
  <c r="AI18" i="5"/>
  <c r="AI6" i="5"/>
  <c r="AI7" i="5"/>
  <c r="AI8" i="5"/>
  <c r="AI9" i="5"/>
  <c r="AI10" i="5"/>
  <c r="AI11" i="5"/>
  <c r="AI12" i="5"/>
  <c r="AI13" i="5"/>
  <c r="AI14" i="5"/>
  <c r="AI15" i="5"/>
  <c r="AI16" i="5"/>
  <c r="AI5" i="5"/>
  <c r="L16" i="4"/>
  <c r="J16" i="4"/>
  <c r="M16" i="4"/>
  <c r="S18" i="4"/>
  <c r="Y16" i="4"/>
  <c r="Y15" i="4"/>
  <c r="L19" i="5"/>
  <c r="M19" i="5"/>
  <c r="L18" i="5"/>
  <c r="M18" i="5"/>
  <c r="L6" i="5"/>
  <c r="L7" i="5"/>
  <c r="L8" i="5"/>
  <c r="L9" i="5"/>
  <c r="L10" i="5"/>
  <c r="L11" i="5"/>
  <c r="L12" i="5"/>
  <c r="L13" i="5"/>
  <c r="L14" i="5"/>
  <c r="L15" i="5"/>
  <c r="L16" i="5"/>
  <c r="L5" i="5"/>
  <c r="X19" i="5"/>
  <c r="Z19" i="5"/>
  <c r="AJ19" i="5"/>
  <c r="O19" i="5"/>
  <c r="X18" i="5"/>
  <c r="O18" i="5"/>
  <c r="X16" i="5"/>
  <c r="Z16" i="5"/>
  <c r="AJ16" i="5"/>
  <c r="O16" i="5"/>
  <c r="X15" i="5"/>
  <c r="Z15" i="5"/>
  <c r="O15" i="5"/>
  <c r="X14" i="5"/>
  <c r="Z14" i="5"/>
  <c r="AJ14" i="5"/>
  <c r="O14" i="5"/>
  <c r="X13" i="5"/>
  <c r="Z13" i="5"/>
  <c r="O13" i="5"/>
  <c r="X12" i="5"/>
  <c r="Z12" i="5"/>
  <c r="AJ12" i="5"/>
  <c r="O12" i="5"/>
  <c r="X11" i="5"/>
  <c r="Z11" i="5"/>
  <c r="AJ11" i="5"/>
  <c r="O11" i="5"/>
  <c r="X10" i="5"/>
  <c r="Z10" i="5"/>
  <c r="AJ10" i="5"/>
  <c r="O10" i="5"/>
  <c r="X9" i="5"/>
  <c r="Z9" i="5"/>
  <c r="AJ9" i="5"/>
  <c r="O9" i="5"/>
  <c r="X8" i="5"/>
  <c r="Z8" i="5"/>
  <c r="O8" i="5"/>
  <c r="X7" i="5"/>
  <c r="Z7" i="5"/>
  <c r="AJ7" i="5"/>
  <c r="O7" i="5"/>
  <c r="X6" i="5"/>
  <c r="Z6" i="5"/>
  <c r="AJ6" i="5"/>
  <c r="O6" i="5"/>
  <c r="A6" i="5"/>
  <c r="A7" i="5"/>
  <c r="A8" i="5"/>
  <c r="A9" i="5"/>
  <c r="A10" i="5"/>
  <c r="A11" i="5"/>
  <c r="A12" i="5"/>
  <c r="A13" i="5"/>
  <c r="A14" i="5"/>
  <c r="A15" i="5"/>
  <c r="A16" i="5"/>
  <c r="X5" i="5"/>
  <c r="Z5" i="5"/>
  <c r="AJ5" i="5"/>
  <c r="O5" i="5"/>
  <c r="Z19" i="4"/>
  <c r="Z18" i="4"/>
  <c r="M19" i="4"/>
  <c r="M18" i="4"/>
  <c r="Q19" i="4"/>
  <c r="Q18" i="4"/>
  <c r="AB19" i="4"/>
  <c r="AB18" i="4"/>
  <c r="AH19" i="4"/>
  <c r="AH18" i="4"/>
  <c r="AI18" i="4"/>
  <c r="C18" i="1"/>
  <c r="D18" i="1"/>
  <c r="E18" i="1"/>
  <c r="F18" i="1"/>
  <c r="G18" i="1"/>
  <c r="H18" i="1"/>
  <c r="I18" i="1"/>
  <c r="J18" i="1"/>
  <c r="L18" i="1"/>
  <c r="M18" i="1"/>
  <c r="N18" i="1"/>
  <c r="P18" i="1"/>
  <c r="Q18" i="1"/>
  <c r="R18" i="1"/>
  <c r="S18" i="1"/>
  <c r="U18" i="1"/>
  <c r="V18" i="1"/>
  <c r="W18" i="1"/>
  <c r="Y18" i="1"/>
  <c r="AA18" i="1"/>
  <c r="AB18" i="1"/>
  <c r="AC18" i="1"/>
  <c r="AD18" i="1"/>
  <c r="AE18" i="1"/>
  <c r="B18" i="1"/>
  <c r="X16" i="1"/>
  <c r="T16" i="1"/>
  <c r="X15" i="1"/>
  <c r="T15" i="1"/>
  <c r="Z15" i="4"/>
  <c r="Z16" i="4"/>
  <c r="AH5" i="4"/>
  <c r="Z5" i="4"/>
  <c r="AB5" i="4"/>
  <c r="Q5" i="4"/>
  <c r="M5" i="4"/>
  <c r="AH6" i="4"/>
  <c r="Z6" i="4"/>
  <c r="Q6" i="4"/>
  <c r="M6" i="4"/>
  <c r="AH7" i="4"/>
  <c r="Z7" i="4"/>
  <c r="AB7" i="4"/>
  <c r="Q7" i="4"/>
  <c r="M7" i="4"/>
  <c r="AH8" i="4"/>
  <c r="Z8" i="4"/>
  <c r="Q8" i="4"/>
  <c r="M8" i="4"/>
  <c r="AH9" i="4"/>
  <c r="Z9" i="4"/>
  <c r="AB9" i="4"/>
  <c r="AI9" i="4"/>
  <c r="Q9" i="4"/>
  <c r="M9" i="4"/>
  <c r="AH10" i="4"/>
  <c r="Z10" i="4"/>
  <c r="AB10" i="4"/>
  <c r="Q10" i="4"/>
  <c r="M10" i="4"/>
  <c r="AH11" i="4"/>
  <c r="Z11" i="4"/>
  <c r="AB11" i="4"/>
  <c r="AI11" i="4"/>
  <c r="Q11" i="4"/>
  <c r="M11" i="4"/>
  <c r="AH12" i="4"/>
  <c r="Z12" i="4"/>
  <c r="AB12" i="4"/>
  <c r="Q12" i="4"/>
  <c r="M12" i="4"/>
  <c r="AH13" i="4"/>
  <c r="Z13" i="4"/>
  <c r="AB13" i="4"/>
  <c r="AI13" i="4"/>
  <c r="Q13" i="4"/>
  <c r="M13" i="4"/>
  <c r="AH14" i="4"/>
  <c r="Z14" i="4"/>
  <c r="AB14" i="4"/>
  <c r="Q14" i="4"/>
  <c r="M14" i="4"/>
  <c r="AH15" i="4"/>
  <c r="AB15" i="4"/>
  <c r="Q15" i="4"/>
  <c r="AH16" i="4"/>
  <c r="AI16" i="4"/>
  <c r="AB16" i="4"/>
  <c r="Q16" i="4"/>
  <c r="A6" i="4"/>
  <c r="A7" i="4"/>
  <c r="A8" i="4"/>
  <c r="A9" i="4"/>
  <c r="A10" i="4"/>
  <c r="A11" i="4"/>
  <c r="A12" i="4"/>
  <c r="A13" i="4"/>
  <c r="A14" i="4"/>
  <c r="A15" i="4"/>
  <c r="A16" i="4"/>
  <c r="X6" i="1"/>
  <c r="Z6" i="1"/>
  <c r="X7" i="1"/>
  <c r="Z7" i="1"/>
  <c r="X8" i="1"/>
  <c r="Z8" i="1"/>
  <c r="X9" i="1"/>
  <c r="Z9" i="1"/>
  <c r="X10" i="1"/>
  <c r="Z10" i="1"/>
  <c r="X11" i="1"/>
  <c r="Z11" i="1"/>
  <c r="X12" i="1"/>
  <c r="Z12" i="1"/>
  <c r="X13" i="1"/>
  <c r="X14" i="1"/>
  <c r="Z15" i="1"/>
  <c r="Z16" i="1"/>
  <c r="X5" i="1"/>
  <c r="X18" i="1"/>
  <c r="T14" i="1"/>
  <c r="Z14" i="1"/>
  <c r="A6" i="1"/>
  <c r="A7" i="1"/>
  <c r="A8" i="1"/>
  <c r="A9" i="1"/>
  <c r="A10" i="1"/>
  <c r="A11" i="1"/>
  <c r="A12" i="1"/>
  <c r="A13" i="1"/>
  <c r="A14" i="1"/>
  <c r="A15" i="1"/>
  <c r="A16" i="1"/>
  <c r="K14" i="1"/>
  <c r="O14" i="1"/>
  <c r="AF14" i="1"/>
  <c r="AF5" i="1"/>
  <c r="O5" i="1"/>
  <c r="K5" i="1"/>
  <c r="AF6" i="1"/>
  <c r="O6" i="1"/>
  <c r="K6" i="1"/>
  <c r="AF7" i="1"/>
  <c r="AG7" i="1"/>
  <c r="O7" i="1"/>
  <c r="K7" i="1"/>
  <c r="AF8" i="1"/>
  <c r="O8" i="1"/>
  <c r="K8" i="1"/>
  <c r="AF9" i="1"/>
  <c r="AG9" i="1"/>
  <c r="O9" i="1"/>
  <c r="K9" i="1"/>
  <c r="AF10" i="1"/>
  <c r="O10" i="1"/>
  <c r="K10" i="1"/>
  <c r="AF11" i="1"/>
  <c r="AG11" i="1"/>
  <c r="O11" i="1"/>
  <c r="K11" i="1"/>
  <c r="AF12" i="1"/>
  <c r="AG12" i="1"/>
  <c r="O12" i="1"/>
  <c r="K12" i="1"/>
  <c r="AF13" i="1"/>
  <c r="T13" i="1"/>
  <c r="T18" i="1"/>
  <c r="O13" i="1"/>
  <c r="K13" i="1"/>
  <c r="AF15" i="1"/>
  <c r="O15" i="1"/>
  <c r="K15" i="1"/>
  <c r="AF16" i="1"/>
  <c r="O16" i="1"/>
  <c r="K16" i="1"/>
  <c r="AG16" i="1"/>
  <c r="AG15" i="1"/>
  <c r="Z13" i="1"/>
  <c r="AG13" i="1"/>
  <c r="AI5" i="4"/>
  <c r="AB6" i="4"/>
  <c r="AI6" i="4"/>
  <c r="AI7" i="4"/>
  <c r="AB8" i="4"/>
  <c r="AI8" i="4"/>
  <c r="AI10" i="4"/>
  <c r="AI12" i="4"/>
  <c r="Z18" i="5"/>
  <c r="AJ18" i="5"/>
  <c r="AI14" i="4"/>
  <c r="AG10" i="1"/>
  <c r="AG8" i="1"/>
  <c r="AG6" i="1"/>
  <c r="AG14" i="1"/>
  <c r="AG5" i="1"/>
  <c r="AG18" i="1"/>
  <c r="Z5" i="1"/>
  <c r="M15" i="4"/>
  <c r="AI15" i="4"/>
  <c r="AJ8" i="5"/>
  <c r="AJ13" i="5"/>
  <c r="AK19" i="7"/>
  <c r="AI5" i="7"/>
  <c r="AI6" i="7"/>
  <c r="AI7" i="7"/>
  <c r="AI8" i="7"/>
  <c r="AI9" i="7"/>
  <c r="AI10" i="7"/>
  <c r="AI11" i="7"/>
  <c r="AI12" i="7"/>
  <c r="AI13" i="7"/>
  <c r="AI14" i="7"/>
  <c r="AJ15" i="5"/>
  <c r="AK5" i="7"/>
  <c r="AK6" i="7"/>
  <c r="AK7" i="7"/>
  <c r="AK8" i="7"/>
  <c r="AK10" i="7"/>
  <c r="AK11" i="7"/>
  <c r="AK12" i="7"/>
  <c r="AK13" i="7"/>
  <c r="AK14" i="7"/>
  <c r="AK15" i="7"/>
  <c r="AK16" i="7"/>
  <c r="AJ5" i="8"/>
  <c r="AJ6" i="8"/>
  <c r="AJ7" i="8"/>
  <c r="Z8" i="8"/>
  <c r="AJ8" i="8"/>
  <c r="AJ10" i="8"/>
  <c r="Z12" i="8"/>
  <c r="AJ12" i="8"/>
  <c r="AJ14" i="8"/>
  <c r="AJ15" i="8"/>
  <c r="AH19" i="9" l="1"/>
  <c r="AH14" i="9"/>
  <c r="AH15" i="9"/>
  <c r="AH16" i="9"/>
  <c r="AH13" i="9"/>
  <c r="AH18" i="9"/>
  <c r="AG5" i="9"/>
  <c r="AH5" i="9" s="1"/>
  <c r="AG6" i="9"/>
  <c r="AH6" i="9" s="1"/>
  <c r="AG7" i="9"/>
  <c r="AH7" i="9" s="1"/>
  <c r="AG8" i="9"/>
  <c r="AH8" i="9" s="1"/>
  <c r="AG9" i="9"/>
  <c r="AH9" i="9" s="1"/>
  <c r="AG10" i="9"/>
  <c r="AH10" i="9" s="1"/>
  <c r="AG11" i="9"/>
  <c r="AH11" i="9" s="1"/>
  <c r="AH12" i="9"/>
</calcChain>
</file>

<file path=xl/sharedStrings.xml><?xml version="1.0" encoding="utf-8"?>
<sst xmlns="http://schemas.openxmlformats.org/spreadsheetml/2006/main" count="333" uniqueCount="63">
  <si>
    <t>ADP FY11</t>
  </si>
  <si>
    <t>JCI</t>
  </si>
  <si>
    <t>MCIJ</t>
  </si>
  <si>
    <t>MCIW</t>
  </si>
  <si>
    <t>BCF</t>
  </si>
  <si>
    <t>JPRU</t>
  </si>
  <si>
    <t>SMPRU</t>
  </si>
  <si>
    <t>EPRU</t>
  </si>
  <si>
    <t>CMCF</t>
  </si>
  <si>
    <t>PATX</t>
  </si>
  <si>
    <t>ECI</t>
  </si>
  <si>
    <t>ECI-A</t>
  </si>
  <si>
    <t>PHPRU</t>
  </si>
  <si>
    <t>MTC</t>
  </si>
  <si>
    <t>MCAC</t>
  </si>
  <si>
    <t>MRDCC</t>
  </si>
  <si>
    <t>BPRU</t>
  </si>
  <si>
    <t>HDU</t>
  </si>
  <si>
    <t>BCCC</t>
  </si>
  <si>
    <t>CBIF</t>
  </si>
  <si>
    <t>MCIH</t>
  </si>
  <si>
    <t>MCTC</t>
  </si>
  <si>
    <t>RCI</t>
  </si>
  <si>
    <t>WCI</t>
  </si>
  <si>
    <t>NBCI</t>
  </si>
  <si>
    <t>JESSUP</t>
  </si>
  <si>
    <t>EASTERN</t>
  </si>
  <si>
    <t>BALTIMORE</t>
  </si>
  <si>
    <t>WESTERN</t>
  </si>
  <si>
    <t>TOTAL</t>
  </si>
  <si>
    <t>BCDC Males</t>
  </si>
  <si>
    <t>BCDC Females</t>
  </si>
  <si>
    <t xml:space="preserve"> Total BCDC</t>
  </si>
  <si>
    <t>ADP FY12</t>
  </si>
  <si>
    <t>Current Month Federal Inmates</t>
  </si>
  <si>
    <t>ICC to Other States</t>
  </si>
  <si>
    <t>SOUTHERN</t>
  </si>
  <si>
    <t>CHDU</t>
  </si>
  <si>
    <t>DSO</t>
  </si>
  <si>
    <t>ECI TOTAL</t>
  </si>
  <si>
    <t>PATX REF</t>
  </si>
  <si>
    <t>Total PATX</t>
  </si>
  <si>
    <t>NORTHERN</t>
  </si>
  <si>
    <t>CENTRAL</t>
  </si>
  <si>
    <t>CDF</t>
  </si>
  <si>
    <t>ADP FY13</t>
  </si>
  <si>
    <t>ADP FY14</t>
  </si>
  <si>
    <t>Yearly Average</t>
  </si>
  <si>
    <t>DRCF</t>
  </si>
  <si>
    <t>ADP FY15</t>
  </si>
  <si>
    <t>Revised</t>
  </si>
  <si>
    <t xml:space="preserve">BCBIC (CBIF) </t>
  </si>
  <si>
    <t>Difference</t>
  </si>
  <si>
    <t xml:space="preserve">Original </t>
  </si>
  <si>
    <t>Original Numbers</t>
  </si>
  <si>
    <t>Revised ADP Numbers</t>
  </si>
  <si>
    <t>BPRU - JI Bld</t>
  </si>
  <si>
    <t>1st Qtr Average</t>
  </si>
  <si>
    <t>2nd Qtr Average</t>
  </si>
  <si>
    <t>3rd Qtr Average</t>
  </si>
  <si>
    <t>4th Qtr Average</t>
  </si>
  <si>
    <t>ADP FY16</t>
  </si>
  <si>
    <t>Attachment Q - DPSCS Pharmacy Services RFP Solicitation No. Q0016025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</si>
</sst>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45"/>
    </xf>
    <xf numFmtId="0" fontId="0" fillId="0" borderId="0" xfId="0" applyAlignment="1"/>
    <xf numFmtId="0" fontId="2" fillId="0" borderId="0" xfId="0" applyFont="1" applyAlignment="1"/>
    <xf numFmtId="9" fontId="2" fillId="0" borderId="0" xfId="40" applyFont="1" applyBorder="1"/>
    <xf numFmtId="41" fontId="2" fillId="0" borderId="0" xfId="0" applyNumberFormat="1" applyFont="1" applyFill="1" applyBorder="1"/>
    <xf numFmtId="9" fontId="2" fillId="0" borderId="0" xfId="40" applyNumberFormat="1" applyFont="1" applyBorder="1"/>
    <xf numFmtId="41" fontId="2" fillId="0" borderId="0" xfId="0" applyNumberFormat="1" applyFont="1" applyBorder="1"/>
    <xf numFmtId="0" fontId="2" fillId="0" borderId="0" xfId="0" applyFont="1"/>
    <xf numFmtId="3" fontId="0" fillId="0" borderId="10" xfId="0" applyNumberFormat="1" applyBorder="1"/>
    <xf numFmtId="0" fontId="2" fillId="0" borderId="0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41" fontId="17" fillId="0" borderId="0" xfId="0" applyNumberFormat="1" applyFont="1" applyFill="1" applyBorder="1"/>
    <xf numFmtId="0" fontId="0" fillId="0" borderId="0" xfId="0" applyBorder="1"/>
    <xf numFmtId="3" fontId="0" fillId="24" borderId="14" xfId="0" applyNumberFormat="1" applyFill="1" applyBorder="1"/>
    <xf numFmtId="3" fontId="0" fillId="24" borderId="10" xfId="0" applyNumberFormat="1" applyFill="1" applyBorder="1"/>
    <xf numFmtId="3" fontId="0" fillId="25" borderId="11" xfId="0" applyNumberFormat="1" applyFill="1" applyBorder="1"/>
    <xf numFmtId="3" fontId="0" fillId="25" borderId="12" xfId="0" applyNumberFormat="1" applyFill="1" applyBorder="1"/>
    <xf numFmtId="3" fontId="0" fillId="25" borderId="13" xfId="0" applyNumberFormat="1" applyFill="1" applyBorder="1"/>
    <xf numFmtId="3" fontId="0" fillId="26" borderId="15" xfId="0" applyNumberFormat="1" applyFill="1" applyBorder="1"/>
    <xf numFmtId="3" fontId="0" fillId="26" borderId="14" xfId="0" applyNumberFormat="1" applyFill="1" applyBorder="1"/>
    <xf numFmtId="3" fontId="0" fillId="26" borderId="0" xfId="0" applyNumberFormat="1" applyFill="1" applyBorder="1"/>
    <xf numFmtId="3" fontId="0" fillId="26" borderId="10" xfId="0" applyNumberFormat="1" applyFill="1" applyBorder="1"/>
    <xf numFmtId="3" fontId="0" fillId="27" borderId="11" xfId="0" applyNumberFormat="1" applyFill="1" applyBorder="1"/>
    <xf numFmtId="3" fontId="0" fillId="27" borderId="12" xfId="0" applyNumberFormat="1" applyFill="1" applyBorder="1"/>
    <xf numFmtId="3" fontId="0" fillId="27" borderId="13" xfId="0" applyNumberFormat="1" applyFill="1" applyBorder="1"/>
    <xf numFmtId="3" fontId="0" fillId="28" borderId="15" xfId="0" applyNumberFormat="1" applyFill="1" applyBorder="1"/>
    <xf numFmtId="3" fontId="0" fillId="28" borderId="14" xfId="0" applyNumberFormat="1" applyFill="1" applyBorder="1"/>
    <xf numFmtId="3" fontId="0" fillId="28" borderId="0" xfId="0" applyNumberFormat="1" applyFill="1" applyBorder="1"/>
    <xf numFmtId="3" fontId="0" fillId="28" borderId="10" xfId="0" applyNumberFormat="1" applyFill="1" applyBorder="1"/>
    <xf numFmtId="3" fontId="0" fillId="29" borderId="11" xfId="0" applyNumberFormat="1" applyFill="1" applyBorder="1"/>
    <xf numFmtId="41" fontId="17" fillId="30" borderId="14" xfId="0" applyNumberFormat="1" applyFont="1" applyFill="1" applyBorder="1"/>
    <xf numFmtId="41" fontId="17" fillId="30" borderId="10" xfId="0" applyNumberFormat="1" applyFont="1" applyFill="1" applyBorder="1"/>
    <xf numFmtId="41" fontId="17" fillId="30" borderId="16" xfId="0" applyNumberFormat="1" applyFont="1" applyFill="1" applyBorder="1"/>
    <xf numFmtId="3" fontId="0" fillId="30" borderId="15" xfId="0" applyNumberFormat="1" applyFill="1" applyBorder="1"/>
    <xf numFmtId="3" fontId="0" fillId="30" borderId="14" xfId="0" applyNumberFormat="1" applyFill="1" applyBorder="1"/>
    <xf numFmtId="3" fontId="0" fillId="30" borderId="0" xfId="0" applyNumberFormat="1" applyFill="1" applyBorder="1"/>
    <xf numFmtId="3" fontId="0" fillId="30" borderId="10" xfId="0" applyNumberFormat="1" applyFill="1" applyBorder="1"/>
    <xf numFmtId="3" fontId="0" fillId="31" borderId="11" xfId="0" applyNumberFormat="1" applyFill="1" applyBorder="1"/>
    <xf numFmtId="3" fontId="0" fillId="31" borderId="12" xfId="0" applyNumberFormat="1" applyFill="1" applyBorder="1"/>
    <xf numFmtId="3" fontId="0" fillId="31" borderId="13" xfId="0" applyNumberFormat="1" applyFill="1" applyBorder="1"/>
    <xf numFmtId="165" fontId="0" fillId="0" borderId="17" xfId="28" applyNumberFormat="1" applyFont="1" applyBorder="1"/>
    <xf numFmtId="0" fontId="22" fillId="0" borderId="0" xfId="0" applyFont="1"/>
    <xf numFmtId="164" fontId="2" fillId="0" borderId="15" xfId="0" applyNumberFormat="1" applyFont="1" applyBorder="1"/>
    <xf numFmtId="164" fontId="2" fillId="0" borderId="0" xfId="0" applyNumberFormat="1" applyFont="1"/>
    <xf numFmtId="0" fontId="2" fillId="24" borderId="10" xfId="0" applyFont="1" applyFill="1" applyBorder="1" applyAlignment="1">
      <alignment horizontal="center" vertical="center" textRotation="75"/>
    </xf>
    <xf numFmtId="0" fontId="2" fillId="25" borderId="18" xfId="0" applyFont="1" applyFill="1" applyBorder="1" applyAlignment="1">
      <alignment horizontal="center" vertical="center" textRotation="75"/>
    </xf>
    <xf numFmtId="0" fontId="2" fillId="26" borderId="0" xfId="0" applyFont="1" applyFill="1" applyBorder="1" applyAlignment="1">
      <alignment horizontal="center" vertical="center" textRotation="75"/>
    </xf>
    <xf numFmtId="0" fontId="2" fillId="26" borderId="10" xfId="0" applyFont="1" applyFill="1" applyBorder="1" applyAlignment="1">
      <alignment horizontal="center" vertical="center" textRotation="75"/>
    </xf>
    <xf numFmtId="0" fontId="2" fillId="27" borderId="18" xfId="0" applyFont="1" applyFill="1" applyBorder="1" applyAlignment="1">
      <alignment horizontal="center" vertical="center" textRotation="75"/>
    </xf>
    <xf numFmtId="0" fontId="2" fillId="28" borderId="0" xfId="0" applyFont="1" applyFill="1" applyBorder="1" applyAlignment="1">
      <alignment horizontal="center" vertical="center" textRotation="75"/>
    </xf>
    <xf numFmtId="0" fontId="2" fillId="28" borderId="10" xfId="0" applyFont="1" applyFill="1" applyBorder="1" applyAlignment="1">
      <alignment horizontal="center" vertical="center" textRotation="75"/>
    </xf>
    <xf numFmtId="0" fontId="2" fillId="29" borderId="18" xfId="0" applyFont="1" applyFill="1" applyBorder="1" applyAlignment="1">
      <alignment horizontal="center" vertical="center" textRotation="75"/>
    </xf>
    <xf numFmtId="0" fontId="2" fillId="30" borderId="0" xfId="0" applyFont="1" applyFill="1" applyBorder="1" applyAlignment="1">
      <alignment horizontal="center" vertical="center" textRotation="75"/>
    </xf>
    <xf numFmtId="0" fontId="2" fillId="30" borderId="10" xfId="0" applyFont="1" applyFill="1" applyBorder="1" applyAlignment="1">
      <alignment horizontal="center" vertical="center" textRotation="75"/>
    </xf>
    <xf numFmtId="0" fontId="2" fillId="31" borderId="18" xfId="0" applyFont="1" applyFill="1" applyBorder="1" applyAlignment="1">
      <alignment horizontal="center" vertical="center" textRotation="75"/>
    </xf>
    <xf numFmtId="0" fontId="2" fillId="0" borderId="18" xfId="0" applyFont="1" applyBorder="1" applyAlignment="1">
      <alignment horizontal="center" vertical="center" textRotation="75"/>
    </xf>
    <xf numFmtId="3" fontId="0" fillId="30" borderId="15" xfId="0" applyNumberFormat="1" applyFill="1" applyBorder="1" applyAlignment="1"/>
    <xf numFmtId="0" fontId="21" fillId="0" borderId="0" xfId="0" applyFont="1"/>
    <xf numFmtId="165" fontId="0" fillId="0" borderId="0" xfId="28" applyNumberFormat="1" applyFont="1" applyBorder="1"/>
    <xf numFmtId="0" fontId="2" fillId="0" borderId="0" xfId="0" applyFont="1" applyAlignment="1">
      <alignment horizontal="right"/>
    </xf>
    <xf numFmtId="0" fontId="2" fillId="32" borderId="10" xfId="0" applyFont="1" applyFill="1" applyBorder="1" applyAlignment="1">
      <alignment horizontal="center" vertical="center" textRotation="75"/>
    </xf>
    <xf numFmtId="0" fontId="2" fillId="32" borderId="19" xfId="0" applyFont="1" applyFill="1" applyBorder="1" applyAlignment="1">
      <alignment horizontal="center" vertical="center" textRotation="75"/>
    </xf>
    <xf numFmtId="3" fontId="0" fillId="0" borderId="16" xfId="0" applyNumberFormat="1" applyBorder="1"/>
    <xf numFmtId="0" fontId="2" fillId="24" borderId="0" xfId="0" applyFont="1" applyFill="1" applyBorder="1" applyAlignment="1">
      <alignment horizontal="center" vertical="center" textRotation="75"/>
    </xf>
    <xf numFmtId="3" fontId="0" fillId="24" borderId="15" xfId="0" applyNumberFormat="1" applyFill="1" applyBorder="1"/>
    <xf numFmtId="3" fontId="0" fillId="24" borderId="0" xfId="0" applyNumberFormat="1" applyFill="1" applyBorder="1"/>
    <xf numFmtId="3" fontId="0" fillId="24" borderId="20" xfId="0" applyNumberFormat="1" applyFill="1" applyBorder="1"/>
    <xf numFmtId="0" fontId="2" fillId="24" borderId="17" xfId="0" applyFont="1" applyFill="1" applyBorder="1" applyAlignment="1">
      <alignment horizontal="center" vertical="center" textRotation="75"/>
    </xf>
    <xf numFmtId="3" fontId="0" fillId="24" borderId="16" xfId="0" applyNumberFormat="1" applyFill="1" applyBorder="1"/>
    <xf numFmtId="3" fontId="0" fillId="24" borderId="17" xfId="0" applyNumberFormat="1" applyFill="1" applyBorder="1"/>
    <xf numFmtId="3" fontId="0" fillId="24" borderId="21" xfId="0" applyNumberFormat="1" applyFill="1" applyBorder="1"/>
    <xf numFmtId="3" fontId="0" fillId="0" borderId="22" xfId="0" applyNumberFormat="1" applyBorder="1"/>
    <xf numFmtId="3" fontId="0" fillId="24" borderId="23" xfId="0" applyNumberFormat="1" applyFill="1" applyBorder="1"/>
    <xf numFmtId="0" fontId="2" fillId="30" borderId="24" xfId="0" applyFont="1" applyFill="1" applyBorder="1" applyAlignment="1">
      <alignment horizontal="center" vertical="center" textRotation="75"/>
    </xf>
    <xf numFmtId="41" fontId="17" fillId="30" borderId="15" xfId="0" applyNumberFormat="1" applyFont="1" applyFill="1" applyBorder="1"/>
    <xf numFmtId="41" fontId="17" fillId="30" borderId="0" xfId="0" applyNumberFormat="1" applyFont="1" applyFill="1" applyBorder="1"/>
    <xf numFmtId="0" fontId="2" fillId="30" borderId="25" xfId="0" applyFont="1" applyFill="1" applyBorder="1" applyAlignment="1">
      <alignment horizontal="center" vertical="center" textRotation="75"/>
    </xf>
    <xf numFmtId="0" fontId="2" fillId="30" borderId="17" xfId="0" applyFont="1" applyFill="1" applyBorder="1" applyAlignment="1">
      <alignment horizontal="center" vertical="center" textRotation="75"/>
    </xf>
    <xf numFmtId="41" fontId="17" fillId="30" borderId="17" xfId="0" applyNumberFormat="1" applyFont="1" applyFill="1" applyBorder="1"/>
    <xf numFmtId="41" fontId="0" fillId="24" borderId="14" xfId="0" applyNumberFormat="1" applyFill="1" applyBorder="1"/>
    <xf numFmtId="41" fontId="0" fillId="25" borderId="11" xfId="0" applyNumberFormat="1" applyFill="1" applyBorder="1"/>
    <xf numFmtId="41" fontId="0" fillId="26" borderId="15" xfId="0" applyNumberFormat="1" applyFill="1" applyBorder="1"/>
    <xf numFmtId="41" fontId="0" fillId="27" borderId="11" xfId="0" applyNumberFormat="1" applyFill="1" applyBorder="1"/>
    <xf numFmtId="41" fontId="0" fillId="28" borderId="15" xfId="0" applyNumberFormat="1" applyFill="1" applyBorder="1"/>
    <xf numFmtId="41" fontId="0" fillId="28" borderId="14" xfId="0" applyNumberFormat="1" applyFill="1" applyBorder="1"/>
    <xf numFmtId="41" fontId="0" fillId="29" borderId="11" xfId="0" applyNumberFormat="1" applyFill="1" applyBorder="1"/>
    <xf numFmtId="41" fontId="0" fillId="30" borderId="15" xfId="0" applyNumberFormat="1" applyFill="1" applyBorder="1" applyAlignment="1"/>
    <xf numFmtId="41" fontId="0" fillId="30" borderId="14" xfId="0" applyNumberFormat="1" applyFill="1" applyBorder="1"/>
    <xf numFmtId="41" fontId="0" fillId="30" borderId="16" xfId="0" applyNumberFormat="1" applyFill="1" applyBorder="1"/>
    <xf numFmtId="41" fontId="0" fillId="30" borderId="15" xfId="0" applyNumberFormat="1" applyFill="1" applyBorder="1"/>
    <xf numFmtId="41" fontId="0" fillId="31" borderId="11" xfId="0" applyNumberFormat="1" applyFill="1" applyBorder="1"/>
    <xf numFmtId="41" fontId="0" fillId="0" borderId="11" xfId="0" applyNumberFormat="1" applyBorder="1"/>
    <xf numFmtId="41" fontId="0" fillId="24" borderId="10" xfId="0" applyNumberFormat="1" applyFill="1" applyBorder="1"/>
    <xf numFmtId="41" fontId="0" fillId="26" borderId="0" xfId="0" applyNumberFormat="1" applyFill="1" applyBorder="1"/>
    <xf numFmtId="41" fontId="0" fillId="27" borderId="12" xfId="0" applyNumberFormat="1" applyFill="1" applyBorder="1"/>
    <xf numFmtId="41" fontId="0" fillId="28" borderId="0" xfId="0" applyNumberFormat="1" applyFill="1" applyBorder="1"/>
    <xf numFmtId="41" fontId="0" fillId="28" borderId="10" xfId="0" applyNumberFormat="1" applyFill="1" applyBorder="1"/>
    <xf numFmtId="41" fontId="0" fillId="30" borderId="0" xfId="0" applyNumberFormat="1" applyFill="1" applyBorder="1"/>
    <xf numFmtId="41" fontId="0" fillId="30" borderId="10" xfId="0" applyNumberFormat="1" applyFill="1" applyBorder="1"/>
    <xf numFmtId="41" fontId="0" fillId="30" borderId="17" xfId="0" applyNumberFormat="1" applyFill="1" applyBorder="1"/>
    <xf numFmtId="41" fontId="0" fillId="27" borderId="13" xfId="0" applyNumberFormat="1" applyFill="1" applyBorder="1"/>
    <xf numFmtId="41" fontId="0" fillId="30" borderId="26" xfId="0" applyNumberFormat="1" applyFill="1" applyBorder="1"/>
    <xf numFmtId="41" fontId="0" fillId="30" borderId="21" xfId="0" applyNumberFormat="1" applyFill="1" applyBorder="1"/>
    <xf numFmtId="41" fontId="0" fillId="30" borderId="20" xfId="0" applyNumberFormat="1" applyFill="1" applyBorder="1"/>
    <xf numFmtId="41" fontId="0" fillId="0" borderId="10" xfId="0" applyNumberFormat="1" applyBorder="1"/>
    <xf numFmtId="41" fontId="0" fillId="0" borderId="16" xfId="0" applyNumberFormat="1" applyBorder="1"/>
    <xf numFmtId="41" fontId="0" fillId="0" borderId="14" xfId="0" applyNumberFormat="1" applyBorder="1"/>
    <xf numFmtId="41" fontId="0" fillId="0" borderId="22" xfId="0" applyNumberFormat="1" applyBorder="1"/>
    <xf numFmtId="41" fontId="0" fillId="25" borderId="27" xfId="0" applyNumberFormat="1" applyFill="1" applyBorder="1"/>
    <xf numFmtId="41" fontId="0" fillId="0" borderId="27" xfId="0" applyNumberFormat="1" applyBorder="1"/>
    <xf numFmtId="41" fontId="0" fillId="25" borderId="28" xfId="0" applyNumberFormat="1" applyFill="1" applyBorder="1"/>
    <xf numFmtId="41" fontId="0" fillId="30" borderId="23" xfId="0" applyNumberFormat="1" applyFill="1" applyBorder="1"/>
    <xf numFmtId="41" fontId="0" fillId="0" borderId="28" xfId="0" applyNumberFormat="1" applyBorder="1"/>
    <xf numFmtId="41" fontId="0" fillId="32" borderId="10" xfId="0" applyNumberFormat="1" applyFill="1" applyBorder="1"/>
    <xf numFmtId="0" fontId="2" fillId="32" borderId="29" xfId="0" applyFont="1" applyFill="1" applyBorder="1" applyAlignment="1">
      <alignment horizontal="center" vertical="center" textRotation="75"/>
    </xf>
    <xf numFmtId="41" fontId="0" fillId="25" borderId="23" xfId="0" applyNumberFormat="1" applyFill="1" applyBorder="1"/>
    <xf numFmtId="41" fontId="0" fillId="0" borderId="0" xfId="0" applyNumberFormat="1" applyBorder="1"/>
    <xf numFmtId="41" fontId="0" fillId="24" borderId="16" xfId="0" applyNumberFormat="1" applyFill="1" applyBorder="1"/>
    <xf numFmtId="41" fontId="0" fillId="0" borderId="17" xfId="0" applyNumberFormat="1" applyBorder="1"/>
    <xf numFmtId="41" fontId="0" fillId="24" borderId="19" xfId="0" applyNumberFormat="1" applyFill="1" applyBorder="1"/>
    <xf numFmtId="41" fontId="0" fillId="30" borderId="30" xfId="0" applyNumberFormat="1" applyFill="1" applyBorder="1"/>
    <xf numFmtId="41" fontId="0" fillId="0" borderId="0" xfId="0" applyNumberFormat="1"/>
    <xf numFmtId="165" fontId="17" fillId="30" borderId="14" xfId="28" applyNumberFormat="1" applyFont="1" applyFill="1" applyBorder="1"/>
    <xf numFmtId="165" fontId="0" fillId="0" borderId="0" xfId="28" applyNumberFormat="1" applyFont="1"/>
    <xf numFmtId="0" fontId="2" fillId="0" borderId="0" xfId="0" applyFont="1" applyFill="1" applyBorder="1"/>
    <xf numFmtId="0" fontId="2" fillId="0" borderId="0" xfId="0" applyFont="1" applyAlignment="1">
      <alignment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28.7109375" customWidth="1"/>
    <col min="2" max="2" width="8.42578125" bestFit="1" customWidth="1"/>
    <col min="3" max="3" width="6.7109375" bestFit="1" customWidth="1"/>
    <col min="4" max="4" width="5.140625" bestFit="1" customWidth="1"/>
    <col min="5" max="7" width="5.28515625" bestFit="1" customWidth="1"/>
    <col min="8" max="8" width="6.85546875" bestFit="1" customWidth="1"/>
    <col min="9" max="10" width="5.28515625" bestFit="1" customWidth="1"/>
    <col min="11" max="11" width="6.85546875" bestFit="1" customWidth="1"/>
    <col min="12" max="12" width="6.85546875" customWidth="1"/>
    <col min="13" max="13" width="6.85546875" bestFit="1" customWidth="1"/>
    <col min="14" max="16" width="5.28515625" bestFit="1" customWidth="1"/>
    <col min="17" max="17" width="6.85546875" bestFit="1" customWidth="1"/>
    <col min="18" max="20" width="5.28515625" bestFit="1" customWidth="1"/>
    <col min="21" max="21" width="6.85546875" bestFit="1" customWidth="1"/>
    <col min="22" max="22" width="6.85546875" customWidth="1"/>
    <col min="23" max="23" width="8.7109375" customWidth="1"/>
    <col min="24" max="24" width="6.85546875" bestFit="1" customWidth="1"/>
    <col min="25" max="25" width="5.28515625" bestFit="1" customWidth="1"/>
    <col min="26" max="26" width="7.85546875" bestFit="1" customWidth="1"/>
    <col min="27" max="31" width="6.85546875" bestFit="1" customWidth="1"/>
    <col min="32" max="32" width="5.28515625" bestFit="1" customWidth="1"/>
    <col min="33" max="34" width="7.85546875" bestFit="1" customWidth="1"/>
  </cols>
  <sheetData>
    <row r="1" spans="1:44" ht="38.25" x14ac:dyDescent="0.2">
      <c r="A1" s="129" t="s">
        <v>62</v>
      </c>
    </row>
    <row r="2" spans="1:44" x14ac:dyDescent="0.2">
      <c r="A2" s="4" t="s">
        <v>61</v>
      </c>
      <c r="B2" s="3"/>
      <c r="C2" s="3"/>
      <c r="D2" s="3"/>
      <c r="E2" s="3"/>
      <c r="F2" s="3"/>
      <c r="G2" s="3"/>
      <c r="H2" s="3"/>
      <c r="I2" s="3"/>
    </row>
    <row r="3" spans="1:44" ht="13.5" thickBo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44" ht="75" x14ac:dyDescent="0.2">
      <c r="B4" s="48" t="s">
        <v>1</v>
      </c>
      <c r="C4" s="48" t="s">
        <v>2</v>
      </c>
      <c r="D4" s="48" t="s">
        <v>3</v>
      </c>
      <c r="E4" s="48" t="s">
        <v>4</v>
      </c>
      <c r="F4" s="48" t="s">
        <v>6</v>
      </c>
      <c r="G4" s="48" t="s">
        <v>7</v>
      </c>
      <c r="H4" s="65" t="s">
        <v>10</v>
      </c>
      <c r="I4" s="64" t="s">
        <v>11</v>
      </c>
      <c r="J4" s="64" t="s">
        <v>12</v>
      </c>
      <c r="K4" s="64" t="s">
        <v>39</v>
      </c>
      <c r="L4" s="118" t="s">
        <v>48</v>
      </c>
      <c r="M4" s="49" t="s">
        <v>36</v>
      </c>
      <c r="N4" s="50" t="s">
        <v>37</v>
      </c>
      <c r="O4" s="52" t="s">
        <v>38</v>
      </c>
      <c r="P4" s="53" t="s">
        <v>13</v>
      </c>
      <c r="Q4" s="54" t="s">
        <v>15</v>
      </c>
      <c r="R4" s="54" t="s">
        <v>18</v>
      </c>
      <c r="S4" s="54" t="s">
        <v>8</v>
      </c>
      <c r="T4" s="54" t="s">
        <v>44</v>
      </c>
      <c r="U4" s="54" t="s">
        <v>30</v>
      </c>
      <c r="V4" s="54" t="s">
        <v>31</v>
      </c>
      <c r="W4" s="54" t="s">
        <v>56</v>
      </c>
      <c r="X4" s="54" t="s">
        <v>32</v>
      </c>
      <c r="Y4" s="54" t="s">
        <v>19</v>
      </c>
      <c r="Z4" s="55" t="s">
        <v>43</v>
      </c>
      <c r="AA4" s="56" t="s">
        <v>20</v>
      </c>
      <c r="AB4" s="57" t="s">
        <v>21</v>
      </c>
      <c r="AC4" s="57" t="s">
        <v>22</v>
      </c>
      <c r="AD4" s="57" t="s">
        <v>23</v>
      </c>
      <c r="AE4" s="57" t="s">
        <v>24</v>
      </c>
      <c r="AF4" s="80" t="s">
        <v>9</v>
      </c>
      <c r="AG4" s="58" t="s">
        <v>42</v>
      </c>
      <c r="AH4" s="59" t="s">
        <v>29</v>
      </c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x14ac:dyDescent="0.2">
      <c r="A5" s="46">
        <v>42186</v>
      </c>
      <c r="B5" s="83">
        <v>1691</v>
      </c>
      <c r="C5" s="83">
        <v>1038</v>
      </c>
      <c r="D5" s="83">
        <v>787</v>
      </c>
      <c r="E5" s="83">
        <v>440</v>
      </c>
      <c r="F5" s="83">
        <v>177</v>
      </c>
      <c r="G5" s="83">
        <v>174</v>
      </c>
      <c r="H5" s="83">
        <v>2651</v>
      </c>
      <c r="I5" s="83">
        <v>593</v>
      </c>
      <c r="J5" s="83">
        <v>146</v>
      </c>
      <c r="K5" s="83">
        <f>SUM(H5:J5)</f>
        <v>3390</v>
      </c>
      <c r="L5" s="121">
        <v>539</v>
      </c>
      <c r="M5" s="119">
        <f t="shared" ref="M5:M16" si="0">SUM(B5:J5)+L5</f>
        <v>8236</v>
      </c>
      <c r="N5" s="85">
        <v>188</v>
      </c>
      <c r="O5" s="86">
        <f t="shared" ref="O5:O16" si="1">SUM(N5:N5)</f>
        <v>188</v>
      </c>
      <c r="P5" s="87">
        <v>579</v>
      </c>
      <c r="Q5" s="88">
        <v>637</v>
      </c>
      <c r="R5" s="88">
        <v>499</v>
      </c>
      <c r="S5" s="88">
        <v>498</v>
      </c>
      <c r="T5" s="88">
        <v>427</v>
      </c>
      <c r="U5" s="88">
        <v>1449</v>
      </c>
      <c r="V5" s="88">
        <v>200</v>
      </c>
      <c r="W5" s="88">
        <v>143</v>
      </c>
      <c r="X5" s="88">
        <f>SUM(U5:W5)</f>
        <v>1792</v>
      </c>
      <c r="Y5" s="88">
        <v>674</v>
      </c>
      <c r="Z5" s="89">
        <f t="shared" ref="Z5:Z16" si="2">SUM(P5:Y5)-X5</f>
        <v>5106</v>
      </c>
      <c r="AA5" s="34">
        <v>1718</v>
      </c>
      <c r="AB5" s="34">
        <v>2516</v>
      </c>
      <c r="AC5" s="34">
        <v>1730</v>
      </c>
      <c r="AD5" s="34">
        <v>1604</v>
      </c>
      <c r="AE5" s="34">
        <v>1305</v>
      </c>
      <c r="AF5" s="34">
        <v>835</v>
      </c>
      <c r="AG5" s="94">
        <f t="shared" ref="AG5:AG16" si="3">SUM(AA5:AF5)</f>
        <v>9708</v>
      </c>
      <c r="AH5" s="95">
        <f t="shared" ref="AH5:AH16" si="4">SUM(AG5,Z5,O5,M5)</f>
        <v>23238</v>
      </c>
    </row>
    <row r="6" spans="1:44" x14ac:dyDescent="0.2">
      <c r="A6" s="47">
        <f>A5+31</f>
        <v>42217</v>
      </c>
      <c r="B6" s="96">
        <v>1716</v>
      </c>
      <c r="C6" s="96">
        <v>1043</v>
      </c>
      <c r="D6" s="96">
        <v>793</v>
      </c>
      <c r="E6" s="96">
        <v>560</v>
      </c>
      <c r="F6" s="96">
        <v>173</v>
      </c>
      <c r="G6" s="96">
        <v>170</v>
      </c>
      <c r="H6" s="117">
        <v>2660</v>
      </c>
      <c r="I6" s="96">
        <v>594</v>
      </c>
      <c r="J6" s="96">
        <v>169</v>
      </c>
      <c r="K6" s="83">
        <f t="shared" ref="K6:K16" si="5">SUM(H6:J6)</f>
        <v>3423</v>
      </c>
      <c r="L6" s="121">
        <v>542</v>
      </c>
      <c r="M6" s="119">
        <f t="shared" si="0"/>
        <v>8420</v>
      </c>
      <c r="N6" s="97">
        <v>191</v>
      </c>
      <c r="O6" s="98">
        <f t="shared" si="1"/>
        <v>191</v>
      </c>
      <c r="P6" s="99">
        <v>200</v>
      </c>
      <c r="Q6" s="100">
        <v>666</v>
      </c>
      <c r="R6" s="100">
        <v>487</v>
      </c>
      <c r="S6" s="100">
        <v>501</v>
      </c>
      <c r="T6" s="100">
        <v>429</v>
      </c>
      <c r="U6" s="100">
        <v>1241</v>
      </c>
      <c r="V6" s="100">
        <v>191</v>
      </c>
      <c r="W6" s="100">
        <v>187</v>
      </c>
      <c r="X6" s="88">
        <f t="shared" ref="X6:X16" si="6">SUM(U6:W6)</f>
        <v>1619</v>
      </c>
      <c r="Y6" s="100">
        <v>746</v>
      </c>
      <c r="Z6" s="89">
        <f t="shared" si="2"/>
        <v>4648</v>
      </c>
      <c r="AA6" s="35">
        <v>1771</v>
      </c>
      <c r="AB6" s="35">
        <v>2570</v>
      </c>
      <c r="AC6" s="35">
        <v>1744</v>
      </c>
      <c r="AD6" s="35">
        <v>1594</v>
      </c>
      <c r="AE6" s="35">
        <v>1304</v>
      </c>
      <c r="AF6" s="35">
        <v>956</v>
      </c>
      <c r="AG6" s="94">
        <f t="shared" si="3"/>
        <v>9939</v>
      </c>
      <c r="AH6" s="95">
        <f t="shared" si="4"/>
        <v>23198</v>
      </c>
      <c r="AI6" s="125"/>
      <c r="AJ6" s="125"/>
    </row>
    <row r="7" spans="1:44" x14ac:dyDescent="0.2">
      <c r="A7" s="46">
        <f t="shared" ref="A7:A16" si="7">A6+31</f>
        <v>42248</v>
      </c>
      <c r="B7" s="83">
        <v>1761</v>
      </c>
      <c r="C7" s="83">
        <v>1046</v>
      </c>
      <c r="D7" s="83">
        <v>813</v>
      </c>
      <c r="E7" s="83">
        <v>626</v>
      </c>
      <c r="F7" s="83">
        <v>173</v>
      </c>
      <c r="G7" s="83">
        <v>172</v>
      </c>
      <c r="H7" s="83">
        <v>2656</v>
      </c>
      <c r="I7" s="83">
        <v>600</v>
      </c>
      <c r="J7" s="83">
        <v>182</v>
      </c>
      <c r="K7" s="83">
        <f t="shared" si="5"/>
        <v>3438</v>
      </c>
      <c r="L7" s="121">
        <v>541</v>
      </c>
      <c r="M7" s="119">
        <f t="shared" si="0"/>
        <v>8570</v>
      </c>
      <c r="N7" s="85">
        <v>190</v>
      </c>
      <c r="O7" s="86">
        <f t="shared" si="1"/>
        <v>190</v>
      </c>
      <c r="P7" s="87">
        <v>295</v>
      </c>
      <c r="Q7" s="88">
        <v>688</v>
      </c>
      <c r="R7" s="88">
        <v>501</v>
      </c>
      <c r="S7" s="88">
        <v>495</v>
      </c>
      <c r="T7" s="88">
        <v>422</v>
      </c>
      <c r="U7" s="88">
        <v>995</v>
      </c>
      <c r="V7" s="88">
        <v>183</v>
      </c>
      <c r="W7" s="88"/>
      <c r="X7" s="88">
        <f t="shared" si="6"/>
        <v>1178</v>
      </c>
      <c r="Y7" s="88">
        <v>786</v>
      </c>
      <c r="Z7" s="89">
        <f t="shared" si="2"/>
        <v>4365</v>
      </c>
      <c r="AA7" s="34">
        <v>1835</v>
      </c>
      <c r="AB7" s="34">
        <v>2575</v>
      </c>
      <c r="AC7" s="34">
        <v>1749</v>
      </c>
      <c r="AD7" s="34">
        <v>1627</v>
      </c>
      <c r="AE7" s="34">
        <v>1317</v>
      </c>
      <c r="AF7" s="34">
        <v>995</v>
      </c>
      <c r="AG7" s="94">
        <f t="shared" si="3"/>
        <v>10098</v>
      </c>
      <c r="AH7" s="95">
        <f t="shared" si="4"/>
        <v>23223</v>
      </c>
    </row>
    <row r="8" spans="1:44" x14ac:dyDescent="0.2">
      <c r="A8" s="47">
        <f t="shared" si="7"/>
        <v>42279</v>
      </c>
      <c r="B8" s="96">
        <v>1751</v>
      </c>
      <c r="C8" s="96">
        <v>1031</v>
      </c>
      <c r="D8" s="96">
        <v>816</v>
      </c>
      <c r="E8" s="96">
        <v>627</v>
      </c>
      <c r="F8" s="96">
        <v>168</v>
      </c>
      <c r="G8" s="96">
        <v>174</v>
      </c>
      <c r="H8" s="96">
        <v>2615</v>
      </c>
      <c r="I8" s="96">
        <v>597</v>
      </c>
      <c r="J8" s="96">
        <v>177</v>
      </c>
      <c r="K8" s="83">
        <f t="shared" si="5"/>
        <v>3389</v>
      </c>
      <c r="L8" s="121">
        <v>542</v>
      </c>
      <c r="M8" s="119">
        <f t="shared" si="0"/>
        <v>8498</v>
      </c>
      <c r="N8" s="97">
        <v>193</v>
      </c>
      <c r="O8" s="98">
        <f t="shared" si="1"/>
        <v>193</v>
      </c>
      <c r="P8" s="99">
        <v>428</v>
      </c>
      <c r="Q8" s="100">
        <v>688</v>
      </c>
      <c r="R8" s="100">
        <v>503</v>
      </c>
      <c r="S8" s="100">
        <v>496</v>
      </c>
      <c r="T8" s="100">
        <v>420</v>
      </c>
      <c r="U8" s="100">
        <v>901</v>
      </c>
      <c r="V8" s="100">
        <v>175</v>
      </c>
      <c r="W8" s="100"/>
      <c r="X8" s="88">
        <f t="shared" si="6"/>
        <v>1076</v>
      </c>
      <c r="Y8" s="100">
        <v>806</v>
      </c>
      <c r="Z8" s="89">
        <f t="shared" si="2"/>
        <v>4417</v>
      </c>
      <c r="AA8" s="35">
        <v>1855</v>
      </c>
      <c r="AB8" s="35">
        <v>2573</v>
      </c>
      <c r="AC8" s="35">
        <v>1737</v>
      </c>
      <c r="AD8" s="35">
        <v>1615</v>
      </c>
      <c r="AE8" s="35">
        <v>1310</v>
      </c>
      <c r="AF8" s="35">
        <v>963</v>
      </c>
      <c r="AG8" s="94">
        <f t="shared" si="3"/>
        <v>10053</v>
      </c>
      <c r="AH8" s="95">
        <f t="shared" si="4"/>
        <v>23161</v>
      </c>
    </row>
    <row r="9" spans="1:44" x14ac:dyDescent="0.2">
      <c r="A9" s="46">
        <f t="shared" si="7"/>
        <v>42310</v>
      </c>
      <c r="B9" s="83">
        <v>1768</v>
      </c>
      <c r="C9" s="83">
        <v>1032</v>
      </c>
      <c r="D9" s="83">
        <v>807</v>
      </c>
      <c r="E9" s="83">
        <v>628</v>
      </c>
      <c r="F9" s="83">
        <v>164</v>
      </c>
      <c r="G9" s="83">
        <v>172</v>
      </c>
      <c r="H9" s="83">
        <v>2620</v>
      </c>
      <c r="I9" s="83">
        <v>600</v>
      </c>
      <c r="J9" s="83">
        <v>169</v>
      </c>
      <c r="K9" s="83">
        <f t="shared" si="5"/>
        <v>3389</v>
      </c>
      <c r="L9" s="121">
        <v>539</v>
      </c>
      <c r="M9" s="119">
        <f t="shared" si="0"/>
        <v>8499</v>
      </c>
      <c r="N9" s="85">
        <v>185</v>
      </c>
      <c r="O9" s="86">
        <f t="shared" si="1"/>
        <v>185</v>
      </c>
      <c r="P9" s="87">
        <v>449</v>
      </c>
      <c r="Q9" s="88">
        <v>721</v>
      </c>
      <c r="R9" s="88">
        <v>505</v>
      </c>
      <c r="S9" s="88">
        <v>496</v>
      </c>
      <c r="T9" s="88">
        <v>420</v>
      </c>
      <c r="U9" s="88">
        <v>878</v>
      </c>
      <c r="V9" s="88">
        <v>164</v>
      </c>
      <c r="W9" s="88"/>
      <c r="X9" s="88">
        <f t="shared" si="6"/>
        <v>1042</v>
      </c>
      <c r="Y9" s="88">
        <v>777</v>
      </c>
      <c r="Z9" s="89">
        <f t="shared" si="2"/>
        <v>4410</v>
      </c>
      <c r="AA9" s="34">
        <v>1853</v>
      </c>
      <c r="AB9" s="34">
        <v>2565</v>
      </c>
      <c r="AC9" s="34">
        <v>1732</v>
      </c>
      <c r="AD9" s="34">
        <v>1600</v>
      </c>
      <c r="AE9" s="34">
        <v>1302</v>
      </c>
      <c r="AF9" s="34">
        <v>901</v>
      </c>
      <c r="AG9" s="94">
        <f t="shared" si="3"/>
        <v>9953</v>
      </c>
      <c r="AH9" s="95">
        <f t="shared" si="4"/>
        <v>23047</v>
      </c>
    </row>
    <row r="10" spans="1:44" x14ac:dyDescent="0.2">
      <c r="A10" s="47">
        <f t="shared" si="7"/>
        <v>42341</v>
      </c>
      <c r="B10" s="96">
        <v>1776</v>
      </c>
      <c r="C10" s="96">
        <v>1032</v>
      </c>
      <c r="D10" s="96">
        <v>802</v>
      </c>
      <c r="E10" s="96">
        <v>615</v>
      </c>
      <c r="F10" s="96">
        <v>164</v>
      </c>
      <c r="G10" s="96">
        <v>173</v>
      </c>
      <c r="H10" s="96">
        <v>2607</v>
      </c>
      <c r="I10" s="96">
        <v>594</v>
      </c>
      <c r="J10" s="96">
        <v>164</v>
      </c>
      <c r="K10" s="83">
        <f t="shared" si="5"/>
        <v>3365</v>
      </c>
      <c r="L10" s="121">
        <v>544</v>
      </c>
      <c r="M10" s="119">
        <f t="shared" si="0"/>
        <v>8471</v>
      </c>
      <c r="N10" s="97">
        <v>179</v>
      </c>
      <c r="O10" s="98">
        <f t="shared" si="1"/>
        <v>179</v>
      </c>
      <c r="P10" s="99">
        <v>459</v>
      </c>
      <c r="Q10" s="100">
        <v>701</v>
      </c>
      <c r="R10" s="100">
        <v>506</v>
      </c>
      <c r="S10" s="100">
        <v>496</v>
      </c>
      <c r="T10" s="100">
        <v>416</v>
      </c>
      <c r="U10" s="100">
        <v>920</v>
      </c>
      <c r="V10" s="100">
        <v>158</v>
      </c>
      <c r="W10" s="100"/>
      <c r="X10" s="88">
        <f t="shared" si="6"/>
        <v>1078</v>
      </c>
      <c r="Y10" s="100">
        <v>732</v>
      </c>
      <c r="Z10" s="89">
        <f t="shared" si="2"/>
        <v>4388</v>
      </c>
      <c r="AA10" s="35">
        <v>1867</v>
      </c>
      <c r="AB10" s="35">
        <v>2487</v>
      </c>
      <c r="AC10" s="35">
        <v>1740</v>
      </c>
      <c r="AD10" s="35">
        <v>1617</v>
      </c>
      <c r="AE10" s="35">
        <v>1295</v>
      </c>
      <c r="AF10" s="34">
        <v>918</v>
      </c>
      <c r="AG10" s="94">
        <f t="shared" si="3"/>
        <v>9924</v>
      </c>
      <c r="AH10" s="95">
        <f t="shared" si="4"/>
        <v>22962</v>
      </c>
    </row>
    <row r="11" spans="1:44" x14ac:dyDescent="0.2">
      <c r="A11" s="46">
        <f t="shared" si="7"/>
        <v>42372</v>
      </c>
      <c r="B11" s="83">
        <v>1779</v>
      </c>
      <c r="C11" s="83">
        <v>1042</v>
      </c>
      <c r="D11" s="83">
        <v>796</v>
      </c>
      <c r="E11" s="83">
        <v>619</v>
      </c>
      <c r="F11" s="83">
        <v>172</v>
      </c>
      <c r="G11" s="83">
        <v>173</v>
      </c>
      <c r="H11" s="83">
        <v>2615</v>
      </c>
      <c r="I11" s="83">
        <v>595</v>
      </c>
      <c r="J11" s="83">
        <v>165</v>
      </c>
      <c r="K11" s="83">
        <f t="shared" si="5"/>
        <v>3375</v>
      </c>
      <c r="L11" s="121">
        <v>540</v>
      </c>
      <c r="M11" s="119">
        <f t="shared" si="0"/>
        <v>8496</v>
      </c>
      <c r="N11" s="85">
        <v>206</v>
      </c>
      <c r="O11" s="86">
        <f t="shared" si="1"/>
        <v>206</v>
      </c>
      <c r="P11" s="87">
        <v>430</v>
      </c>
      <c r="Q11" s="88">
        <v>695</v>
      </c>
      <c r="R11" s="88">
        <v>498</v>
      </c>
      <c r="S11" s="88">
        <v>456</v>
      </c>
      <c r="T11" s="88">
        <v>408</v>
      </c>
      <c r="U11" s="88">
        <v>909</v>
      </c>
      <c r="V11" s="88">
        <v>170</v>
      </c>
      <c r="W11" s="88"/>
      <c r="X11" s="88">
        <f t="shared" si="6"/>
        <v>1079</v>
      </c>
      <c r="Y11" s="88">
        <v>721</v>
      </c>
      <c r="Z11" s="89">
        <f t="shared" si="2"/>
        <v>4287</v>
      </c>
      <c r="AA11" s="34">
        <v>1874</v>
      </c>
      <c r="AB11" s="34">
        <v>2424</v>
      </c>
      <c r="AC11" s="34">
        <v>1743</v>
      </c>
      <c r="AD11" s="34">
        <v>1623</v>
      </c>
      <c r="AE11" s="34">
        <v>1292</v>
      </c>
      <c r="AF11" s="34">
        <v>898</v>
      </c>
      <c r="AG11" s="94">
        <f t="shared" si="3"/>
        <v>9854</v>
      </c>
      <c r="AH11" s="95">
        <f t="shared" si="4"/>
        <v>22843</v>
      </c>
    </row>
    <row r="12" spans="1:44" x14ac:dyDescent="0.2">
      <c r="A12" s="47">
        <f t="shared" si="7"/>
        <v>42403</v>
      </c>
      <c r="B12" s="96">
        <v>1807</v>
      </c>
      <c r="C12" s="96">
        <v>1047</v>
      </c>
      <c r="D12" s="96">
        <v>783</v>
      </c>
      <c r="E12" s="96">
        <v>542</v>
      </c>
      <c r="F12" s="96">
        <v>160</v>
      </c>
      <c r="G12" s="96">
        <v>172</v>
      </c>
      <c r="H12" s="96">
        <v>2618</v>
      </c>
      <c r="I12" s="96">
        <v>595</v>
      </c>
      <c r="J12" s="96">
        <v>173</v>
      </c>
      <c r="K12" s="83">
        <f t="shared" si="5"/>
        <v>3386</v>
      </c>
      <c r="L12" s="121">
        <v>540</v>
      </c>
      <c r="M12" s="119">
        <f t="shared" si="0"/>
        <v>8437</v>
      </c>
      <c r="N12" s="97">
        <v>215</v>
      </c>
      <c r="O12" s="98">
        <f t="shared" si="1"/>
        <v>215</v>
      </c>
      <c r="P12" s="99">
        <v>475</v>
      </c>
      <c r="Q12" s="100">
        <v>706</v>
      </c>
      <c r="R12" s="100">
        <v>498</v>
      </c>
      <c r="S12" s="100">
        <v>467</v>
      </c>
      <c r="T12" s="100">
        <v>401</v>
      </c>
      <c r="U12" s="100">
        <v>940</v>
      </c>
      <c r="V12" s="100">
        <v>169</v>
      </c>
      <c r="W12" s="100"/>
      <c r="X12" s="88">
        <f t="shared" si="6"/>
        <v>1109</v>
      </c>
      <c r="Y12" s="100">
        <v>749</v>
      </c>
      <c r="Z12" s="89">
        <f t="shared" si="2"/>
        <v>4405</v>
      </c>
      <c r="AA12" s="34">
        <v>1905</v>
      </c>
      <c r="AB12" s="34">
        <v>2408</v>
      </c>
      <c r="AC12" s="34">
        <v>1746</v>
      </c>
      <c r="AD12" s="34">
        <v>1621</v>
      </c>
      <c r="AE12" s="34">
        <v>1298</v>
      </c>
      <c r="AF12" s="34">
        <v>818</v>
      </c>
      <c r="AG12" s="94">
        <f t="shared" si="3"/>
        <v>9796</v>
      </c>
      <c r="AH12" s="95">
        <f t="shared" si="4"/>
        <v>22853</v>
      </c>
    </row>
    <row r="13" spans="1:44" x14ac:dyDescent="0.2">
      <c r="A13" s="46">
        <f t="shared" si="7"/>
        <v>42434</v>
      </c>
      <c r="B13" s="83">
        <v>1785</v>
      </c>
      <c r="C13" s="83">
        <v>1042</v>
      </c>
      <c r="D13" s="83">
        <v>773</v>
      </c>
      <c r="E13" s="83">
        <v>543</v>
      </c>
      <c r="F13" s="83">
        <v>173</v>
      </c>
      <c r="G13" s="83">
        <v>170</v>
      </c>
      <c r="H13" s="83">
        <v>2605</v>
      </c>
      <c r="I13" s="83">
        <v>595</v>
      </c>
      <c r="J13" s="83">
        <v>185</v>
      </c>
      <c r="K13" s="83">
        <f t="shared" si="5"/>
        <v>3385</v>
      </c>
      <c r="L13" s="121">
        <v>542</v>
      </c>
      <c r="M13" s="119">
        <f t="shared" si="0"/>
        <v>8413</v>
      </c>
      <c r="N13" s="85">
        <v>216</v>
      </c>
      <c r="O13" s="86">
        <f t="shared" si="1"/>
        <v>216</v>
      </c>
      <c r="P13" s="87">
        <v>493</v>
      </c>
      <c r="Q13" s="88">
        <v>669</v>
      </c>
      <c r="R13" s="88">
        <v>500</v>
      </c>
      <c r="S13" s="88">
        <v>488</v>
      </c>
      <c r="T13" s="88">
        <v>395</v>
      </c>
      <c r="U13" s="88">
        <v>934</v>
      </c>
      <c r="V13" s="88">
        <v>168</v>
      </c>
      <c r="W13" s="88"/>
      <c r="X13" s="88">
        <f t="shared" si="6"/>
        <v>1102</v>
      </c>
      <c r="Y13" s="88">
        <v>773</v>
      </c>
      <c r="Z13" s="89">
        <f t="shared" si="2"/>
        <v>4420</v>
      </c>
      <c r="AA13" s="90">
        <v>1920</v>
      </c>
      <c r="AB13" s="91">
        <v>2417</v>
      </c>
      <c r="AC13" s="91">
        <v>1745</v>
      </c>
      <c r="AD13" s="91">
        <v>1623</v>
      </c>
      <c r="AE13" s="91">
        <v>1300</v>
      </c>
      <c r="AF13" s="34">
        <v>747</v>
      </c>
      <c r="AG13" s="94">
        <f t="shared" si="3"/>
        <v>9752</v>
      </c>
      <c r="AH13" s="95">
        <f t="shared" si="4"/>
        <v>22801</v>
      </c>
    </row>
    <row r="14" spans="1:44" x14ac:dyDescent="0.2">
      <c r="A14" s="47">
        <f t="shared" si="7"/>
        <v>42465</v>
      </c>
      <c r="B14" s="96">
        <v>1720</v>
      </c>
      <c r="C14" s="96">
        <v>1033</v>
      </c>
      <c r="D14" s="96">
        <v>770</v>
      </c>
      <c r="E14" s="96">
        <v>546</v>
      </c>
      <c r="F14" s="96">
        <v>175</v>
      </c>
      <c r="G14" s="96">
        <v>175</v>
      </c>
      <c r="H14" s="96">
        <v>2610</v>
      </c>
      <c r="I14" s="96">
        <v>592</v>
      </c>
      <c r="J14" s="96">
        <v>182</v>
      </c>
      <c r="K14" s="83">
        <f t="shared" si="5"/>
        <v>3384</v>
      </c>
      <c r="L14" s="121">
        <v>544</v>
      </c>
      <c r="M14" s="119">
        <f t="shared" si="0"/>
        <v>8347</v>
      </c>
      <c r="N14" s="97">
        <v>233</v>
      </c>
      <c r="O14" s="98">
        <f t="shared" si="1"/>
        <v>233</v>
      </c>
      <c r="P14" s="99">
        <v>544</v>
      </c>
      <c r="Q14" s="100">
        <v>568</v>
      </c>
      <c r="R14" s="100">
        <v>504</v>
      </c>
      <c r="S14" s="100">
        <v>493</v>
      </c>
      <c r="T14" s="100">
        <v>418</v>
      </c>
      <c r="U14" s="100">
        <v>1000</v>
      </c>
      <c r="V14" s="100">
        <v>156</v>
      </c>
      <c r="W14" s="100"/>
      <c r="X14" s="88">
        <f t="shared" si="6"/>
        <v>1156</v>
      </c>
      <c r="Y14" s="100">
        <v>683</v>
      </c>
      <c r="Z14" s="89">
        <f t="shared" si="2"/>
        <v>4366</v>
      </c>
      <c r="AA14" s="101">
        <v>1918</v>
      </c>
      <c r="AB14" s="102">
        <v>2423</v>
      </c>
      <c r="AC14" s="102">
        <v>1750</v>
      </c>
      <c r="AD14" s="102">
        <v>1624</v>
      </c>
      <c r="AE14" s="102">
        <v>1295</v>
      </c>
      <c r="AF14" s="92">
        <v>735</v>
      </c>
      <c r="AG14" s="94">
        <f t="shared" si="3"/>
        <v>9745</v>
      </c>
      <c r="AH14" s="95">
        <f t="shared" si="4"/>
        <v>22691</v>
      </c>
    </row>
    <row r="15" spans="1:44" x14ac:dyDescent="0.2">
      <c r="A15" s="46">
        <f t="shared" si="7"/>
        <v>42496</v>
      </c>
      <c r="B15" s="83"/>
      <c r="C15" s="83"/>
      <c r="D15" s="83"/>
      <c r="E15" s="83"/>
      <c r="F15" s="83"/>
      <c r="G15" s="83"/>
      <c r="H15" s="83"/>
      <c r="I15" s="83"/>
      <c r="J15" s="83"/>
      <c r="K15" s="83">
        <f t="shared" si="5"/>
        <v>0</v>
      </c>
      <c r="L15" s="121"/>
      <c r="M15" s="119">
        <f t="shared" si="0"/>
        <v>0</v>
      </c>
      <c r="N15" s="85"/>
      <c r="O15" s="86">
        <f t="shared" si="1"/>
        <v>0</v>
      </c>
      <c r="P15" s="87"/>
      <c r="Q15" s="88"/>
      <c r="R15" s="88"/>
      <c r="S15" s="88"/>
      <c r="T15" s="88"/>
      <c r="U15" s="88"/>
      <c r="V15" s="88"/>
      <c r="W15" s="88"/>
      <c r="X15" s="88">
        <f t="shared" si="6"/>
        <v>0</v>
      </c>
      <c r="Y15" s="88"/>
      <c r="Z15" s="89">
        <f t="shared" si="2"/>
        <v>0</v>
      </c>
      <c r="AA15" s="93"/>
      <c r="AB15" s="91"/>
      <c r="AC15" s="91"/>
      <c r="AD15" s="91"/>
      <c r="AE15" s="91"/>
      <c r="AF15" s="102"/>
      <c r="AG15" s="94">
        <f t="shared" si="3"/>
        <v>0</v>
      </c>
      <c r="AH15" s="95">
        <f t="shared" si="4"/>
        <v>0</v>
      </c>
    </row>
    <row r="16" spans="1:44" ht="13.5" thickBot="1" x14ac:dyDescent="0.25">
      <c r="A16" s="46">
        <f t="shared" si="7"/>
        <v>42527</v>
      </c>
      <c r="B16" s="83"/>
      <c r="C16" s="83"/>
      <c r="D16" s="83"/>
      <c r="E16" s="83"/>
      <c r="F16" s="83"/>
      <c r="G16" s="83"/>
      <c r="H16" s="83"/>
      <c r="I16" s="83"/>
      <c r="J16" s="83"/>
      <c r="K16" s="83">
        <f t="shared" si="5"/>
        <v>0</v>
      </c>
      <c r="L16" s="121"/>
      <c r="M16" s="119">
        <f t="shared" si="0"/>
        <v>0</v>
      </c>
      <c r="N16" s="85"/>
      <c r="O16" s="104">
        <f t="shared" si="1"/>
        <v>0</v>
      </c>
      <c r="P16" s="87"/>
      <c r="Q16" s="88"/>
      <c r="R16" s="88"/>
      <c r="S16" s="88"/>
      <c r="T16" s="88"/>
      <c r="U16" s="88"/>
      <c r="V16" s="88"/>
      <c r="W16" s="88"/>
      <c r="X16" s="88">
        <f t="shared" si="6"/>
        <v>0</v>
      </c>
      <c r="Y16" s="88"/>
      <c r="Z16" s="89">
        <f t="shared" si="2"/>
        <v>0</v>
      </c>
      <c r="AA16" s="93"/>
      <c r="AB16" s="91"/>
      <c r="AC16" s="91"/>
      <c r="AD16" s="91"/>
      <c r="AE16" s="91"/>
      <c r="AF16" s="105"/>
      <c r="AG16" s="94">
        <f t="shared" si="3"/>
        <v>0</v>
      </c>
      <c r="AH16" s="95">
        <f t="shared" si="4"/>
        <v>0</v>
      </c>
    </row>
    <row r="17" spans="1:34" x14ac:dyDescent="0.2">
      <c r="A17" s="9"/>
      <c r="B17" s="108"/>
      <c r="C17" s="108"/>
      <c r="D17" s="108"/>
      <c r="E17" s="108"/>
      <c r="F17" s="108"/>
      <c r="G17" s="108"/>
      <c r="H17" s="108"/>
      <c r="I17" s="108"/>
      <c r="J17" s="108"/>
      <c r="K17" s="110"/>
      <c r="L17" s="122"/>
      <c r="M17" s="120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10"/>
      <c r="AG17" s="108"/>
      <c r="AH17" s="108"/>
    </row>
    <row r="18" spans="1:34" ht="13.5" thickBot="1" x14ac:dyDescent="0.25">
      <c r="A18" s="63" t="s">
        <v>34</v>
      </c>
      <c r="B18" s="83"/>
      <c r="C18" s="83"/>
      <c r="D18" s="83"/>
      <c r="E18" s="83"/>
      <c r="F18" s="83"/>
      <c r="G18" s="83"/>
      <c r="H18" s="83"/>
      <c r="I18" s="83"/>
      <c r="J18" s="83"/>
      <c r="K18" s="83">
        <f>SUM(H18:J18)</f>
        <v>0</v>
      </c>
      <c r="L18" s="121"/>
      <c r="M18" s="119">
        <f>SUM(B18:J18)+L18</f>
        <v>0</v>
      </c>
      <c r="N18" s="85"/>
      <c r="O18" s="104">
        <f>SUM(N18:N18)</f>
        <v>0</v>
      </c>
      <c r="P18" s="87"/>
      <c r="Q18" s="88"/>
      <c r="R18" s="88"/>
      <c r="S18" s="88"/>
      <c r="T18" s="88">
        <v>418</v>
      </c>
      <c r="U18" s="88"/>
      <c r="V18" s="88"/>
      <c r="W18" s="88"/>
      <c r="X18" s="88">
        <f>SUM(U18:W18)</f>
        <v>0</v>
      </c>
      <c r="Y18" s="88"/>
      <c r="Z18" s="89">
        <f>SUM(P18:Y18)-U18-W18</f>
        <v>418</v>
      </c>
      <c r="AA18" s="93"/>
      <c r="AB18" s="91"/>
      <c r="AC18" s="91"/>
      <c r="AD18" s="91"/>
      <c r="AE18" s="91"/>
      <c r="AF18" s="105"/>
      <c r="AG18" s="94">
        <f>SUM(AA18:AF18)</f>
        <v>0</v>
      </c>
      <c r="AH18" s="113">
        <f>SUM(AG18,Z18,O18,M18)</f>
        <v>418</v>
      </c>
    </row>
    <row r="19" spans="1:34" ht="13.5" thickBot="1" x14ac:dyDescent="0.25">
      <c r="A19" s="63" t="s">
        <v>35</v>
      </c>
      <c r="B19" s="83"/>
      <c r="C19" s="83"/>
      <c r="D19" s="83"/>
      <c r="E19" s="83"/>
      <c r="F19" s="83"/>
      <c r="G19" s="83"/>
      <c r="H19" s="83"/>
      <c r="I19" s="83"/>
      <c r="J19" s="83"/>
      <c r="K19" s="83">
        <f>SUM(H19:J19)</f>
        <v>0</v>
      </c>
      <c r="L19" s="123"/>
      <c r="M19" s="119">
        <f>SUM(B19:J19)+L19</f>
        <v>0</v>
      </c>
      <c r="N19" s="85"/>
      <c r="O19" s="104">
        <f>SUM(N19:N19)</f>
        <v>0</v>
      </c>
      <c r="P19" s="87"/>
      <c r="Q19" s="88"/>
      <c r="R19" s="88"/>
      <c r="S19" s="88"/>
      <c r="T19" s="88">
        <v>89</v>
      </c>
      <c r="U19" s="88"/>
      <c r="V19" s="88"/>
      <c r="W19" s="88"/>
      <c r="X19" s="88">
        <f>SUM(U19:W19)</f>
        <v>0</v>
      </c>
      <c r="Y19" s="88"/>
      <c r="Z19" s="89">
        <f>SUM(P19:Y19)-U19-W19</f>
        <v>89</v>
      </c>
      <c r="AA19" s="93"/>
      <c r="AB19" s="91"/>
      <c r="AC19" s="91"/>
      <c r="AD19" s="91"/>
      <c r="AE19" s="91"/>
      <c r="AF19" s="91"/>
      <c r="AG19" s="94">
        <f>SUM(AA19:AF19)</f>
        <v>0</v>
      </c>
      <c r="AH19" s="116">
        <f>SUM(AG19,Z19,O19,M19)</f>
        <v>89</v>
      </c>
    </row>
    <row r="20" spans="1:34" x14ac:dyDescent="0.2">
      <c r="A20" s="9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 x14ac:dyDescent="0.2">
      <c r="A21" s="9" t="s">
        <v>57</v>
      </c>
      <c r="B21" s="62">
        <f>AVERAGE(B5:B7)</f>
        <v>1722.6666666666667</v>
      </c>
      <c r="C21" s="62">
        <f t="shared" ref="C21:J21" si="8">AVERAGE(C5:C7)</f>
        <v>1042.3333333333333</v>
      </c>
      <c r="D21" s="62">
        <f t="shared" si="8"/>
        <v>797.66666666666663</v>
      </c>
      <c r="E21" s="62">
        <f t="shared" si="8"/>
        <v>542</v>
      </c>
      <c r="F21" s="62">
        <f t="shared" si="8"/>
        <v>174.33333333333334</v>
      </c>
      <c r="G21" s="62">
        <f t="shared" si="8"/>
        <v>172</v>
      </c>
      <c r="H21" s="62">
        <f t="shared" si="8"/>
        <v>2655.6666666666665</v>
      </c>
      <c r="I21" s="62">
        <f t="shared" si="8"/>
        <v>595.66666666666663</v>
      </c>
      <c r="J21" s="62">
        <f t="shared" si="8"/>
        <v>165.66666666666666</v>
      </c>
      <c r="K21" s="62">
        <f t="shared" ref="K21" si="9">SUM(H21:J21)</f>
        <v>3416.9999999999995</v>
      </c>
      <c r="L21" s="62">
        <f>AVERAGE(L5:L7)</f>
        <v>540.66666666666663</v>
      </c>
      <c r="M21" s="62">
        <f t="shared" ref="M21" si="10">SUM(B21:J21)+L21</f>
        <v>8408.6666666666661</v>
      </c>
      <c r="N21" s="62">
        <f t="shared" ref="N21" si="11">AVERAGE(N5:N7)</f>
        <v>189.66666666666666</v>
      </c>
      <c r="O21" s="62">
        <f t="shared" ref="O21" si="12">SUM(N21:N21)</f>
        <v>189.66666666666666</v>
      </c>
      <c r="P21" s="62">
        <f t="shared" ref="P21:W21" si="13">AVERAGE(P5:P7)</f>
        <v>358</v>
      </c>
      <c r="Q21" s="62">
        <f t="shared" si="13"/>
        <v>663.66666666666663</v>
      </c>
      <c r="R21" s="62">
        <f t="shared" si="13"/>
        <v>495.66666666666669</v>
      </c>
      <c r="S21" s="62">
        <f t="shared" si="13"/>
        <v>498</v>
      </c>
      <c r="T21" s="62">
        <f t="shared" si="13"/>
        <v>426</v>
      </c>
      <c r="U21" s="62">
        <f t="shared" si="13"/>
        <v>1228.3333333333333</v>
      </c>
      <c r="V21" s="62">
        <f t="shared" si="13"/>
        <v>191.33333333333334</v>
      </c>
      <c r="W21" s="62">
        <f t="shared" si="13"/>
        <v>165</v>
      </c>
      <c r="X21" s="62">
        <f t="shared" ref="X21" si="14">SUM(U21:W21)</f>
        <v>1584.6666666666665</v>
      </c>
      <c r="Y21" s="62">
        <f t="shared" ref="Y21" si="15">AVERAGE(Y5:Y7)</f>
        <v>735.33333333333337</v>
      </c>
      <c r="Z21" s="62">
        <f t="shared" ref="Z21" si="16">SUM(P21:Y21)-X21</f>
        <v>4761.3333333333321</v>
      </c>
      <c r="AA21" s="62">
        <f t="shared" ref="AA21:AF21" si="17">AVERAGE(AA5:AA7)</f>
        <v>1774.6666666666667</v>
      </c>
      <c r="AB21" s="62">
        <f t="shared" si="17"/>
        <v>2553.6666666666665</v>
      </c>
      <c r="AC21" s="62">
        <f t="shared" si="17"/>
        <v>1741</v>
      </c>
      <c r="AD21" s="62">
        <f t="shared" si="17"/>
        <v>1608.3333333333333</v>
      </c>
      <c r="AE21" s="62">
        <f t="shared" si="17"/>
        <v>1308.6666666666667</v>
      </c>
      <c r="AF21" s="62">
        <f t="shared" si="17"/>
        <v>928.66666666666663</v>
      </c>
      <c r="AG21" s="62">
        <f t="shared" ref="AG21" si="18">SUM(AA21:AF21)</f>
        <v>9914.9999999999982</v>
      </c>
      <c r="AH21" s="62">
        <f t="shared" ref="AH21" si="19">SUM(AG21,Z21,O21,M21)</f>
        <v>23274.666666666664</v>
      </c>
    </row>
    <row r="22" spans="1:34" x14ac:dyDescent="0.2">
      <c r="A22" s="9" t="s">
        <v>58</v>
      </c>
      <c r="B22" s="62">
        <f>AVERAGE(B8:B10)</f>
        <v>1765</v>
      </c>
      <c r="C22" s="62">
        <f t="shared" ref="C22:AH22" si="20">AVERAGE(C8:C10)</f>
        <v>1031.6666666666667</v>
      </c>
      <c r="D22" s="62">
        <f t="shared" si="20"/>
        <v>808.33333333333337</v>
      </c>
      <c r="E22" s="62">
        <f t="shared" si="20"/>
        <v>623.33333333333337</v>
      </c>
      <c r="F22" s="62">
        <f t="shared" si="20"/>
        <v>165.33333333333334</v>
      </c>
      <c r="G22" s="62">
        <f t="shared" si="20"/>
        <v>173</v>
      </c>
      <c r="H22" s="62">
        <f t="shared" si="20"/>
        <v>2614</v>
      </c>
      <c r="I22" s="62">
        <f t="shared" si="20"/>
        <v>597</v>
      </c>
      <c r="J22" s="62">
        <f t="shared" si="20"/>
        <v>170</v>
      </c>
      <c r="K22" s="62">
        <f t="shared" si="20"/>
        <v>3381</v>
      </c>
      <c r="L22" s="62">
        <f t="shared" si="20"/>
        <v>541.66666666666663</v>
      </c>
      <c r="M22" s="62">
        <f t="shared" si="20"/>
        <v>8489.3333333333339</v>
      </c>
      <c r="N22" s="62">
        <f t="shared" si="20"/>
        <v>185.66666666666666</v>
      </c>
      <c r="O22" s="62">
        <f t="shared" si="20"/>
        <v>185.66666666666666</v>
      </c>
      <c r="P22" s="62">
        <f t="shared" si="20"/>
        <v>445.33333333333331</v>
      </c>
      <c r="Q22" s="62">
        <f t="shared" si="20"/>
        <v>703.33333333333337</v>
      </c>
      <c r="R22" s="62">
        <f t="shared" si="20"/>
        <v>504.66666666666669</v>
      </c>
      <c r="S22" s="62">
        <f t="shared" si="20"/>
        <v>496</v>
      </c>
      <c r="T22" s="62">
        <f t="shared" si="20"/>
        <v>418.66666666666669</v>
      </c>
      <c r="U22" s="62">
        <f t="shared" si="20"/>
        <v>899.66666666666663</v>
      </c>
      <c r="V22" s="62">
        <f t="shared" si="20"/>
        <v>165.66666666666666</v>
      </c>
      <c r="W22" s="62" t="e">
        <f t="shared" si="20"/>
        <v>#DIV/0!</v>
      </c>
      <c r="X22" s="62">
        <f t="shared" si="20"/>
        <v>1065.3333333333333</v>
      </c>
      <c r="Y22" s="62">
        <f t="shared" si="20"/>
        <v>771.66666666666663</v>
      </c>
      <c r="Z22" s="62">
        <f t="shared" si="20"/>
        <v>4405</v>
      </c>
      <c r="AA22" s="62">
        <f t="shared" si="20"/>
        <v>1858.3333333333333</v>
      </c>
      <c r="AB22" s="62">
        <f t="shared" si="20"/>
        <v>2541.6666666666665</v>
      </c>
      <c r="AC22" s="62">
        <f t="shared" si="20"/>
        <v>1736.3333333333333</v>
      </c>
      <c r="AD22" s="62">
        <f t="shared" si="20"/>
        <v>1610.6666666666667</v>
      </c>
      <c r="AE22" s="62">
        <f t="shared" si="20"/>
        <v>1302.3333333333333</v>
      </c>
      <c r="AF22" s="62">
        <f t="shared" si="20"/>
        <v>927.33333333333337</v>
      </c>
      <c r="AG22" s="62">
        <f t="shared" si="20"/>
        <v>9976.6666666666661</v>
      </c>
      <c r="AH22" s="62">
        <f t="shared" si="20"/>
        <v>23056.666666666668</v>
      </c>
    </row>
    <row r="23" spans="1:34" x14ac:dyDescent="0.2">
      <c r="A23" s="128" t="s">
        <v>59</v>
      </c>
      <c r="B23" s="62">
        <f>AVERAGE(B11:B13)</f>
        <v>1790.3333333333333</v>
      </c>
      <c r="C23" s="62">
        <f t="shared" ref="C23:AH23" si="21">AVERAGE(C11:C13)</f>
        <v>1043.6666666666667</v>
      </c>
      <c r="D23" s="62">
        <f t="shared" si="21"/>
        <v>784</v>
      </c>
      <c r="E23" s="62">
        <f t="shared" si="21"/>
        <v>568</v>
      </c>
      <c r="F23" s="62">
        <f t="shared" si="21"/>
        <v>168.33333333333334</v>
      </c>
      <c r="G23" s="62">
        <f t="shared" si="21"/>
        <v>171.66666666666666</v>
      </c>
      <c r="H23" s="62">
        <f t="shared" si="21"/>
        <v>2612.6666666666665</v>
      </c>
      <c r="I23" s="62">
        <f t="shared" si="21"/>
        <v>595</v>
      </c>
      <c r="J23" s="62">
        <f t="shared" si="21"/>
        <v>174.33333333333334</v>
      </c>
      <c r="K23" s="62">
        <f t="shared" si="21"/>
        <v>3382</v>
      </c>
      <c r="L23" s="62">
        <f t="shared" si="21"/>
        <v>540.66666666666663</v>
      </c>
      <c r="M23" s="62">
        <f t="shared" si="21"/>
        <v>8448.6666666666661</v>
      </c>
      <c r="N23" s="62">
        <f t="shared" si="21"/>
        <v>212.33333333333334</v>
      </c>
      <c r="O23" s="62">
        <f t="shared" si="21"/>
        <v>212.33333333333334</v>
      </c>
      <c r="P23" s="62">
        <f t="shared" si="21"/>
        <v>466</v>
      </c>
      <c r="Q23" s="62">
        <f t="shared" si="21"/>
        <v>690</v>
      </c>
      <c r="R23" s="62">
        <f t="shared" si="21"/>
        <v>498.66666666666669</v>
      </c>
      <c r="S23" s="62">
        <f t="shared" si="21"/>
        <v>470.33333333333331</v>
      </c>
      <c r="T23" s="62">
        <f t="shared" si="21"/>
        <v>401.33333333333331</v>
      </c>
      <c r="U23" s="62">
        <f t="shared" si="21"/>
        <v>927.66666666666663</v>
      </c>
      <c r="V23" s="62">
        <f t="shared" si="21"/>
        <v>169</v>
      </c>
      <c r="W23" s="62" t="e">
        <f t="shared" si="21"/>
        <v>#DIV/0!</v>
      </c>
      <c r="X23" s="62">
        <f t="shared" si="21"/>
        <v>1096.6666666666667</v>
      </c>
      <c r="Y23" s="62">
        <f t="shared" si="21"/>
        <v>747.66666666666663</v>
      </c>
      <c r="Z23" s="62">
        <f t="shared" si="21"/>
        <v>4370.666666666667</v>
      </c>
      <c r="AA23" s="62">
        <f t="shared" si="21"/>
        <v>1899.6666666666667</v>
      </c>
      <c r="AB23" s="62">
        <f t="shared" si="21"/>
        <v>2416.3333333333335</v>
      </c>
      <c r="AC23" s="62">
        <f t="shared" si="21"/>
        <v>1744.6666666666667</v>
      </c>
      <c r="AD23" s="62">
        <f t="shared" si="21"/>
        <v>1622.3333333333333</v>
      </c>
      <c r="AE23" s="62">
        <f t="shared" si="21"/>
        <v>1296.6666666666667</v>
      </c>
      <c r="AF23" s="62">
        <f t="shared" si="21"/>
        <v>821</v>
      </c>
      <c r="AG23" s="62">
        <f t="shared" si="21"/>
        <v>9800.6666666666661</v>
      </c>
      <c r="AH23" s="62">
        <f t="shared" si="21"/>
        <v>22832.333333333332</v>
      </c>
    </row>
    <row r="24" spans="1:34" x14ac:dyDescent="0.2">
      <c r="A24" s="128" t="s">
        <v>60</v>
      </c>
    </row>
  </sheetData>
  <sheetProtection password="C6C6" sheet="1" objects="1" scenarios="1"/>
  <pageMargins left="0.75" right="0.75" top="1" bottom="1" header="0.5" footer="0.5"/>
  <pageSetup paperSize="5" scale="95" fitToHeight="0" orientation="landscape" r:id="rId1"/>
  <headerFooter alignWithMargins="0"/>
  <ignoredErrors>
    <ignoredError sqref="K5 K6:K14 M5 X5:X14 B21:AD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28.7109375" customWidth="1"/>
    <col min="2" max="3" width="6.85546875" bestFit="1" customWidth="1"/>
    <col min="4" max="4" width="9.140625" bestFit="1" customWidth="1"/>
    <col min="5" max="7" width="5.28515625" bestFit="1" customWidth="1"/>
    <col min="8" max="8" width="6.85546875" bestFit="1" customWidth="1"/>
    <col min="9" max="10" width="5.28515625" bestFit="1" customWidth="1"/>
    <col min="11" max="11" width="6.85546875" bestFit="1" customWidth="1"/>
    <col min="12" max="12" width="6.85546875" customWidth="1"/>
    <col min="13" max="13" width="6.85546875" bestFit="1" customWidth="1"/>
    <col min="14" max="16" width="5.28515625" bestFit="1" customWidth="1"/>
    <col min="17" max="17" width="6.85546875" bestFit="1" customWidth="1"/>
    <col min="18" max="21" width="5.28515625" bestFit="1" customWidth="1"/>
    <col min="22" max="22" width="6.85546875" bestFit="1" customWidth="1"/>
    <col min="23" max="23" width="5.28515625" bestFit="1" customWidth="1"/>
    <col min="24" max="24" width="6.85546875" bestFit="1" customWidth="1"/>
    <col min="25" max="25" width="5.28515625" bestFit="1" customWidth="1"/>
    <col min="26" max="26" width="7.85546875" bestFit="1" customWidth="1"/>
    <col min="27" max="31" width="6.85546875" bestFit="1" customWidth="1"/>
    <col min="32" max="32" width="5.28515625" bestFit="1" customWidth="1"/>
    <col min="33" max="33" width="4.28515625" bestFit="1" customWidth="1"/>
    <col min="34" max="34" width="5.28515625" bestFit="1" customWidth="1"/>
    <col min="35" max="36" width="7.85546875" bestFit="1" customWidth="1"/>
  </cols>
  <sheetData>
    <row r="1" spans="1:46" ht="38.25" x14ac:dyDescent="0.2">
      <c r="A1" s="129" t="s">
        <v>62</v>
      </c>
    </row>
    <row r="2" spans="1:46" x14ac:dyDescent="0.2">
      <c r="A2" s="4" t="s">
        <v>49</v>
      </c>
      <c r="B2" s="3"/>
      <c r="C2" s="3"/>
      <c r="D2" s="3"/>
      <c r="E2" s="3"/>
      <c r="F2" s="3"/>
      <c r="G2" s="3"/>
      <c r="H2" s="3"/>
      <c r="I2" s="3"/>
    </row>
    <row r="3" spans="1:46" ht="13.5" thickBo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46" ht="75" x14ac:dyDescent="0.2">
      <c r="B4" s="48" t="s">
        <v>1</v>
      </c>
      <c r="C4" s="48" t="s">
        <v>2</v>
      </c>
      <c r="D4" s="48" t="s">
        <v>3</v>
      </c>
      <c r="E4" s="48" t="s">
        <v>4</v>
      </c>
      <c r="F4" s="48" t="s">
        <v>6</v>
      </c>
      <c r="G4" s="48" t="s">
        <v>7</v>
      </c>
      <c r="H4" s="65" t="s">
        <v>10</v>
      </c>
      <c r="I4" s="64" t="s">
        <v>11</v>
      </c>
      <c r="J4" s="64" t="s">
        <v>12</v>
      </c>
      <c r="K4" s="64" t="s">
        <v>39</v>
      </c>
      <c r="L4" s="118" t="s">
        <v>48</v>
      </c>
      <c r="M4" s="49" t="s">
        <v>36</v>
      </c>
      <c r="N4" s="50" t="s">
        <v>37</v>
      </c>
      <c r="O4" s="52" t="s">
        <v>38</v>
      </c>
      <c r="P4" s="53" t="s">
        <v>13</v>
      </c>
      <c r="Q4" s="54" t="s">
        <v>15</v>
      </c>
      <c r="R4" s="54" t="s">
        <v>16</v>
      </c>
      <c r="S4" s="54" t="s">
        <v>18</v>
      </c>
      <c r="T4" s="54" t="s">
        <v>8</v>
      </c>
      <c r="U4" s="54" t="s">
        <v>44</v>
      </c>
      <c r="V4" s="54" t="s">
        <v>30</v>
      </c>
      <c r="W4" s="54" t="s">
        <v>31</v>
      </c>
      <c r="X4" s="54" t="s">
        <v>32</v>
      </c>
      <c r="Y4" s="54" t="s">
        <v>19</v>
      </c>
      <c r="Z4" s="55" t="s">
        <v>43</v>
      </c>
      <c r="AA4" s="56" t="s">
        <v>20</v>
      </c>
      <c r="AB4" s="57" t="s">
        <v>21</v>
      </c>
      <c r="AC4" s="57" t="s">
        <v>22</v>
      </c>
      <c r="AD4" s="57" t="s">
        <v>23</v>
      </c>
      <c r="AE4" s="57" t="s">
        <v>24</v>
      </c>
      <c r="AF4" s="80" t="s">
        <v>9</v>
      </c>
      <c r="AG4" s="81" t="s">
        <v>40</v>
      </c>
      <c r="AH4" s="77" t="s">
        <v>41</v>
      </c>
      <c r="AI4" s="58" t="s">
        <v>42</v>
      </c>
      <c r="AJ4" s="59" t="s">
        <v>29</v>
      </c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x14ac:dyDescent="0.2">
      <c r="A5" s="46">
        <v>41821</v>
      </c>
      <c r="B5" s="83">
        <v>1772</v>
      </c>
      <c r="C5" s="83">
        <v>1047</v>
      </c>
      <c r="D5" s="83">
        <v>807</v>
      </c>
      <c r="E5" s="83">
        <v>419</v>
      </c>
      <c r="F5" s="83">
        <v>171</v>
      </c>
      <c r="G5" s="83">
        <v>169</v>
      </c>
      <c r="H5" s="83">
        <v>2665</v>
      </c>
      <c r="I5" s="83">
        <v>598</v>
      </c>
      <c r="J5" s="83">
        <v>142</v>
      </c>
      <c r="K5" s="83">
        <f>SUM(H5:J5)</f>
        <v>3405</v>
      </c>
      <c r="L5" s="121">
        <v>541</v>
      </c>
      <c r="M5" s="119">
        <f t="shared" ref="M5:M16" si="0">SUM(B5:J5)+L5</f>
        <v>8331</v>
      </c>
      <c r="N5" s="85">
        <v>162</v>
      </c>
      <c r="O5" s="86">
        <f t="shared" ref="O5:O16" si="1">SUM(N5:N5)</f>
        <v>162</v>
      </c>
      <c r="P5" s="87">
        <v>578</v>
      </c>
      <c r="Q5" s="88">
        <v>660</v>
      </c>
      <c r="R5" s="88">
        <v>153</v>
      </c>
      <c r="S5" s="88">
        <v>499</v>
      </c>
      <c r="T5" s="88">
        <v>463</v>
      </c>
      <c r="U5" s="88">
        <v>414</v>
      </c>
      <c r="V5" s="88">
        <v>2127</v>
      </c>
      <c r="W5" s="88">
        <v>297</v>
      </c>
      <c r="X5" s="88">
        <f>SUM(V5:W5)</f>
        <v>2424</v>
      </c>
      <c r="Y5" s="88">
        <v>826</v>
      </c>
      <c r="Z5" s="89">
        <f>SUM(P5:Y5)-X5</f>
        <v>6017</v>
      </c>
      <c r="AA5" s="34">
        <v>1736</v>
      </c>
      <c r="AB5" s="34">
        <v>2477</v>
      </c>
      <c r="AC5" s="34">
        <v>1704</v>
      </c>
      <c r="AD5" s="34">
        <v>1585</v>
      </c>
      <c r="AE5" s="34">
        <v>1359</v>
      </c>
      <c r="AF5" s="34">
        <f>855-AG5</f>
        <v>837</v>
      </c>
      <c r="AG5" s="36">
        <v>18</v>
      </c>
      <c r="AH5" s="78">
        <f t="shared" ref="AH5:AH16" si="2">SUM(AF5:AG5)</f>
        <v>855</v>
      </c>
      <c r="AI5" s="94">
        <f>SUM(AA5:AG5)</f>
        <v>9716</v>
      </c>
      <c r="AJ5" s="95">
        <f>SUM(AI5,Z5,O5,M5)</f>
        <v>24226</v>
      </c>
      <c r="AK5" t="s">
        <v>54</v>
      </c>
    </row>
    <row r="6" spans="1:46" x14ac:dyDescent="0.2">
      <c r="A6" s="47">
        <f>A5+31</f>
        <v>41852</v>
      </c>
      <c r="B6" s="96">
        <v>1799</v>
      </c>
      <c r="C6" s="96">
        <v>1045</v>
      </c>
      <c r="D6" s="96">
        <v>811</v>
      </c>
      <c r="E6" s="96">
        <v>407</v>
      </c>
      <c r="F6" s="96">
        <v>160</v>
      </c>
      <c r="G6" s="96">
        <v>163</v>
      </c>
      <c r="H6" s="117">
        <v>2690</v>
      </c>
      <c r="I6" s="96">
        <v>588</v>
      </c>
      <c r="J6" s="96">
        <v>135</v>
      </c>
      <c r="K6" s="83">
        <f t="shared" ref="K6:K16" si="3">SUM(H6:J6)</f>
        <v>3413</v>
      </c>
      <c r="L6" s="121">
        <v>536</v>
      </c>
      <c r="M6" s="119">
        <f t="shared" si="0"/>
        <v>8334</v>
      </c>
      <c r="N6" s="97">
        <v>172</v>
      </c>
      <c r="O6" s="98">
        <f t="shared" si="1"/>
        <v>172</v>
      </c>
      <c r="P6" s="99">
        <v>571</v>
      </c>
      <c r="Q6" s="100">
        <v>635</v>
      </c>
      <c r="R6" s="100">
        <v>151</v>
      </c>
      <c r="S6" s="100">
        <v>495</v>
      </c>
      <c r="T6" s="100">
        <v>452</v>
      </c>
      <c r="U6" s="100">
        <v>412</v>
      </c>
      <c r="V6" s="100">
        <v>2268</v>
      </c>
      <c r="W6" s="100">
        <v>273</v>
      </c>
      <c r="X6" s="88">
        <f t="shared" ref="X6:X16" si="4">SUM(V6:W6)</f>
        <v>2541</v>
      </c>
      <c r="Y6" s="100">
        <v>795</v>
      </c>
      <c r="Z6" s="89">
        <f t="shared" ref="Z6:Z16" si="5">SUM(P6:Y6)-X6</f>
        <v>6052</v>
      </c>
      <c r="AA6" s="35">
        <v>1712</v>
      </c>
      <c r="AB6" s="35">
        <v>2474</v>
      </c>
      <c r="AC6" s="35">
        <v>1720</v>
      </c>
      <c r="AD6" s="35">
        <v>1569</v>
      </c>
      <c r="AE6" s="35">
        <v>1360</v>
      </c>
      <c r="AF6" s="35">
        <f>855-AG6</f>
        <v>837</v>
      </c>
      <c r="AG6" s="82">
        <v>18</v>
      </c>
      <c r="AH6" s="78">
        <f t="shared" si="2"/>
        <v>855</v>
      </c>
      <c r="AI6" s="94">
        <f t="shared" ref="AI6:AI19" si="6">SUM(AA6:AG6)</f>
        <v>9690</v>
      </c>
      <c r="AJ6" s="95">
        <f t="shared" ref="AJ6:AJ19" si="7">SUM(AI6,Z6,O6,M6)</f>
        <v>24248</v>
      </c>
      <c r="AK6" s="125" t="s">
        <v>54</v>
      </c>
      <c r="AL6" s="125"/>
    </row>
    <row r="7" spans="1:46" x14ac:dyDescent="0.2">
      <c r="A7" s="46">
        <f t="shared" ref="A7:A16" si="8">A6+31</f>
        <v>41883</v>
      </c>
      <c r="B7" s="83">
        <v>1809</v>
      </c>
      <c r="C7" s="83">
        <v>1052</v>
      </c>
      <c r="D7" s="83">
        <v>808</v>
      </c>
      <c r="E7" s="83">
        <v>411</v>
      </c>
      <c r="F7" s="83">
        <v>158</v>
      </c>
      <c r="G7" s="83">
        <v>166</v>
      </c>
      <c r="H7" s="83">
        <v>2704</v>
      </c>
      <c r="I7" s="83">
        <v>595</v>
      </c>
      <c r="J7" s="83">
        <v>135</v>
      </c>
      <c r="K7" s="83">
        <f t="shared" si="3"/>
        <v>3434</v>
      </c>
      <c r="L7" s="121">
        <v>544</v>
      </c>
      <c r="M7" s="119">
        <f t="shared" si="0"/>
        <v>8382</v>
      </c>
      <c r="N7" s="85">
        <v>165</v>
      </c>
      <c r="O7" s="86">
        <f t="shared" si="1"/>
        <v>165</v>
      </c>
      <c r="P7" s="87">
        <v>578</v>
      </c>
      <c r="Q7" s="88">
        <v>623</v>
      </c>
      <c r="R7" s="88">
        <v>145</v>
      </c>
      <c r="S7" s="88">
        <v>497</v>
      </c>
      <c r="T7" s="88">
        <v>456</v>
      </c>
      <c r="U7" s="88">
        <v>403</v>
      </c>
      <c r="V7" s="88">
        <v>2291</v>
      </c>
      <c r="W7" s="88">
        <v>266</v>
      </c>
      <c r="X7" s="88">
        <f t="shared" si="4"/>
        <v>2557</v>
      </c>
      <c r="Y7" s="88">
        <v>791</v>
      </c>
      <c r="Z7" s="89">
        <f t="shared" si="5"/>
        <v>6050</v>
      </c>
      <c r="AA7" s="34">
        <v>1691</v>
      </c>
      <c r="AB7" s="34">
        <v>2469</v>
      </c>
      <c r="AC7" s="34">
        <v>1734</v>
      </c>
      <c r="AD7" s="34">
        <v>1568</v>
      </c>
      <c r="AE7" s="34">
        <v>1360</v>
      </c>
      <c r="AF7" s="34">
        <f>872-AG7</f>
        <v>864</v>
      </c>
      <c r="AG7" s="36">
        <v>8</v>
      </c>
      <c r="AH7" s="78">
        <f t="shared" si="2"/>
        <v>872</v>
      </c>
      <c r="AI7" s="94">
        <f t="shared" si="6"/>
        <v>9694</v>
      </c>
      <c r="AJ7" s="95">
        <f t="shared" si="7"/>
        <v>24291</v>
      </c>
      <c r="AK7" t="s">
        <v>54</v>
      </c>
    </row>
    <row r="8" spans="1:46" x14ac:dyDescent="0.2">
      <c r="A8" s="47">
        <f t="shared" si="8"/>
        <v>41914</v>
      </c>
      <c r="B8" s="96">
        <v>1811</v>
      </c>
      <c r="C8" s="96">
        <v>1049</v>
      </c>
      <c r="D8" s="96">
        <v>812</v>
      </c>
      <c r="E8" s="96">
        <v>415</v>
      </c>
      <c r="F8" s="96">
        <v>165</v>
      </c>
      <c r="G8" s="96">
        <v>172</v>
      </c>
      <c r="H8" s="96">
        <v>2691</v>
      </c>
      <c r="I8" s="96">
        <v>600</v>
      </c>
      <c r="J8" s="96">
        <v>128</v>
      </c>
      <c r="K8" s="83">
        <f t="shared" si="3"/>
        <v>3419</v>
      </c>
      <c r="L8" s="121">
        <v>536</v>
      </c>
      <c r="M8" s="119">
        <f t="shared" si="0"/>
        <v>8379</v>
      </c>
      <c r="N8" s="97">
        <v>161</v>
      </c>
      <c r="O8" s="98">
        <f t="shared" si="1"/>
        <v>161</v>
      </c>
      <c r="P8" s="99">
        <v>577</v>
      </c>
      <c r="Q8" s="100">
        <v>622</v>
      </c>
      <c r="R8" s="100">
        <v>152</v>
      </c>
      <c r="S8" s="100">
        <v>491</v>
      </c>
      <c r="T8" s="100">
        <v>448</v>
      </c>
      <c r="U8" s="100">
        <v>398</v>
      </c>
      <c r="V8" s="100">
        <v>2201</v>
      </c>
      <c r="W8" s="100">
        <v>256</v>
      </c>
      <c r="X8" s="88">
        <f t="shared" si="4"/>
        <v>2457</v>
      </c>
      <c r="Y8" s="100">
        <v>848</v>
      </c>
      <c r="Z8" s="89">
        <f t="shared" si="5"/>
        <v>5993</v>
      </c>
      <c r="AA8" s="35">
        <v>1668</v>
      </c>
      <c r="AB8" s="35">
        <v>2476</v>
      </c>
      <c r="AC8" s="35">
        <v>1753</v>
      </c>
      <c r="AD8" s="35">
        <v>1566</v>
      </c>
      <c r="AE8" s="35">
        <v>1360</v>
      </c>
      <c r="AF8" s="35">
        <f>887-AG8</f>
        <v>880</v>
      </c>
      <c r="AG8" s="82">
        <v>7</v>
      </c>
      <c r="AH8" s="78">
        <f t="shared" si="2"/>
        <v>887</v>
      </c>
      <c r="AI8" s="94">
        <f t="shared" si="6"/>
        <v>9710</v>
      </c>
      <c r="AJ8" s="95">
        <f t="shared" si="7"/>
        <v>24243</v>
      </c>
      <c r="AK8" t="s">
        <v>54</v>
      </c>
    </row>
    <row r="9" spans="1:46" x14ac:dyDescent="0.2">
      <c r="A9" s="46">
        <f t="shared" si="8"/>
        <v>41945</v>
      </c>
      <c r="B9" s="83">
        <v>1823</v>
      </c>
      <c r="C9" s="83">
        <v>1054</v>
      </c>
      <c r="D9" s="83">
        <v>819</v>
      </c>
      <c r="E9" s="83">
        <v>415</v>
      </c>
      <c r="F9" s="83">
        <v>164</v>
      </c>
      <c r="G9" s="83">
        <v>170</v>
      </c>
      <c r="H9" s="83">
        <v>2666</v>
      </c>
      <c r="I9" s="83">
        <v>595</v>
      </c>
      <c r="J9" s="83">
        <v>120</v>
      </c>
      <c r="K9" s="83">
        <f t="shared" si="3"/>
        <v>3381</v>
      </c>
      <c r="L9" s="121">
        <v>541</v>
      </c>
      <c r="M9" s="119">
        <f t="shared" si="0"/>
        <v>8367</v>
      </c>
      <c r="N9" s="85">
        <v>146</v>
      </c>
      <c r="O9" s="86">
        <f t="shared" si="1"/>
        <v>146</v>
      </c>
      <c r="P9" s="87">
        <v>575</v>
      </c>
      <c r="Q9" s="88">
        <v>619</v>
      </c>
      <c r="R9" s="88">
        <v>146</v>
      </c>
      <c r="S9" s="88">
        <v>498</v>
      </c>
      <c r="T9" s="88">
        <v>426</v>
      </c>
      <c r="U9" s="88">
        <v>383</v>
      </c>
      <c r="V9" s="88">
        <v>2190</v>
      </c>
      <c r="W9" s="88">
        <v>261</v>
      </c>
      <c r="X9" s="88">
        <f t="shared" si="4"/>
        <v>2451</v>
      </c>
      <c r="Y9" s="88">
        <v>899</v>
      </c>
      <c r="Z9" s="89">
        <f t="shared" si="5"/>
        <v>5997</v>
      </c>
      <c r="AA9" s="34">
        <v>1650</v>
      </c>
      <c r="AB9" s="34">
        <v>2459</v>
      </c>
      <c r="AC9" s="34">
        <v>1747</v>
      </c>
      <c r="AD9" s="34">
        <v>1567</v>
      </c>
      <c r="AE9" s="34">
        <v>1354</v>
      </c>
      <c r="AF9" s="34">
        <f>888-AG9</f>
        <v>882</v>
      </c>
      <c r="AG9" s="36">
        <v>6</v>
      </c>
      <c r="AH9" s="78">
        <f t="shared" si="2"/>
        <v>888</v>
      </c>
      <c r="AI9" s="94">
        <f t="shared" si="6"/>
        <v>9665</v>
      </c>
      <c r="AJ9" s="95">
        <f t="shared" si="7"/>
        <v>24175</v>
      </c>
      <c r="AK9" t="s">
        <v>54</v>
      </c>
    </row>
    <row r="10" spans="1:46" x14ac:dyDescent="0.2">
      <c r="A10" s="47">
        <f t="shared" si="8"/>
        <v>41976</v>
      </c>
      <c r="B10" s="96">
        <v>1836</v>
      </c>
      <c r="C10" s="96">
        <v>1048</v>
      </c>
      <c r="D10" s="96">
        <v>821</v>
      </c>
      <c r="E10" s="96">
        <v>421</v>
      </c>
      <c r="F10" s="96">
        <v>160</v>
      </c>
      <c r="G10" s="96">
        <v>170</v>
      </c>
      <c r="H10" s="96">
        <v>2663</v>
      </c>
      <c r="I10" s="96">
        <v>596</v>
      </c>
      <c r="J10" s="96">
        <v>123</v>
      </c>
      <c r="K10" s="83">
        <f t="shared" si="3"/>
        <v>3382</v>
      </c>
      <c r="L10" s="121">
        <v>540</v>
      </c>
      <c r="M10" s="119">
        <f t="shared" si="0"/>
        <v>8378</v>
      </c>
      <c r="N10" s="97">
        <v>131</v>
      </c>
      <c r="O10" s="98">
        <f t="shared" si="1"/>
        <v>131</v>
      </c>
      <c r="P10" s="99">
        <v>573</v>
      </c>
      <c r="Q10" s="100">
        <v>633</v>
      </c>
      <c r="R10" s="100">
        <v>130</v>
      </c>
      <c r="S10" s="100">
        <v>495</v>
      </c>
      <c r="T10" s="100">
        <v>416</v>
      </c>
      <c r="U10" s="100">
        <v>373</v>
      </c>
      <c r="V10" s="100">
        <v>2164</v>
      </c>
      <c r="W10" s="100">
        <v>216</v>
      </c>
      <c r="X10" s="88">
        <f t="shared" si="4"/>
        <v>2380</v>
      </c>
      <c r="Y10" s="100">
        <v>855</v>
      </c>
      <c r="Z10" s="89">
        <f t="shared" si="5"/>
        <v>5855</v>
      </c>
      <c r="AA10" s="35">
        <v>1659</v>
      </c>
      <c r="AB10" s="35">
        <v>2451</v>
      </c>
      <c r="AC10" s="35">
        <v>1735</v>
      </c>
      <c r="AD10" s="35">
        <v>1568</v>
      </c>
      <c r="AE10" s="35">
        <v>1332</v>
      </c>
      <c r="AF10" s="34">
        <f>882-AG10</f>
        <v>877</v>
      </c>
      <c r="AG10" s="82">
        <v>5</v>
      </c>
      <c r="AH10" s="79">
        <f t="shared" si="2"/>
        <v>882</v>
      </c>
      <c r="AI10" s="94">
        <f t="shared" si="6"/>
        <v>9627</v>
      </c>
      <c r="AJ10" s="95">
        <f t="shared" si="7"/>
        <v>23991</v>
      </c>
      <c r="AK10" t="s">
        <v>54</v>
      </c>
    </row>
    <row r="11" spans="1:46" x14ac:dyDescent="0.2">
      <c r="A11" s="46">
        <f t="shared" si="8"/>
        <v>42007</v>
      </c>
      <c r="B11" s="83">
        <v>1786</v>
      </c>
      <c r="C11" s="83">
        <v>1042</v>
      </c>
      <c r="D11" s="83">
        <v>813</v>
      </c>
      <c r="E11" s="83">
        <v>414</v>
      </c>
      <c r="F11" s="83">
        <v>167</v>
      </c>
      <c r="G11" s="83">
        <v>170</v>
      </c>
      <c r="H11" s="83">
        <v>2638</v>
      </c>
      <c r="I11" s="83">
        <v>592</v>
      </c>
      <c r="J11" s="83">
        <v>128</v>
      </c>
      <c r="K11" s="83">
        <f t="shared" si="3"/>
        <v>3358</v>
      </c>
      <c r="L11" s="121">
        <v>533</v>
      </c>
      <c r="M11" s="119">
        <f t="shared" si="0"/>
        <v>8283</v>
      </c>
      <c r="N11" s="85">
        <v>128</v>
      </c>
      <c r="O11" s="86">
        <f t="shared" si="1"/>
        <v>128</v>
      </c>
      <c r="P11" s="87">
        <v>578</v>
      </c>
      <c r="Q11" s="88">
        <v>616</v>
      </c>
      <c r="R11" s="88">
        <v>114</v>
      </c>
      <c r="S11" s="88">
        <v>495</v>
      </c>
      <c r="T11" s="88">
        <v>402</v>
      </c>
      <c r="U11" s="88">
        <v>365</v>
      </c>
      <c r="V11" s="88">
        <v>2117</v>
      </c>
      <c r="W11" s="88">
        <v>216</v>
      </c>
      <c r="X11" s="88">
        <f t="shared" si="4"/>
        <v>2333</v>
      </c>
      <c r="Y11" s="88">
        <v>817</v>
      </c>
      <c r="Z11" s="89">
        <f t="shared" si="5"/>
        <v>5720</v>
      </c>
      <c r="AA11" s="34">
        <v>1660</v>
      </c>
      <c r="AB11" s="34">
        <v>2456</v>
      </c>
      <c r="AC11" s="34">
        <v>1723</v>
      </c>
      <c r="AD11" s="34">
        <v>1565</v>
      </c>
      <c r="AE11" s="34">
        <v>1336</v>
      </c>
      <c r="AF11" s="34">
        <f>892-AG11</f>
        <v>887</v>
      </c>
      <c r="AG11" s="36">
        <v>5</v>
      </c>
      <c r="AH11" s="78">
        <f t="shared" si="2"/>
        <v>892</v>
      </c>
      <c r="AI11" s="94">
        <f t="shared" si="6"/>
        <v>9632</v>
      </c>
      <c r="AJ11" s="95">
        <f t="shared" si="7"/>
        <v>23763</v>
      </c>
      <c r="AK11" t="s">
        <v>54</v>
      </c>
    </row>
    <row r="12" spans="1:46" x14ac:dyDescent="0.2">
      <c r="A12" s="47">
        <f t="shared" si="8"/>
        <v>42038</v>
      </c>
      <c r="B12" s="96">
        <v>1735</v>
      </c>
      <c r="C12" s="96">
        <v>1042</v>
      </c>
      <c r="D12" s="96">
        <v>825</v>
      </c>
      <c r="E12" s="96">
        <v>419</v>
      </c>
      <c r="F12" s="96">
        <v>162</v>
      </c>
      <c r="G12" s="96">
        <v>173</v>
      </c>
      <c r="H12" s="96">
        <v>2645</v>
      </c>
      <c r="I12" s="96">
        <v>591</v>
      </c>
      <c r="J12" s="96">
        <v>126</v>
      </c>
      <c r="K12" s="83">
        <f t="shared" si="3"/>
        <v>3362</v>
      </c>
      <c r="L12" s="121">
        <v>535</v>
      </c>
      <c r="M12" s="119">
        <f t="shared" si="0"/>
        <v>8253</v>
      </c>
      <c r="N12" s="97">
        <v>133</v>
      </c>
      <c r="O12" s="98">
        <f t="shared" si="1"/>
        <v>133</v>
      </c>
      <c r="P12" s="99">
        <v>579</v>
      </c>
      <c r="Q12" s="100">
        <v>688</v>
      </c>
      <c r="R12" s="100">
        <v>98</v>
      </c>
      <c r="S12" s="100">
        <v>494</v>
      </c>
      <c r="T12" s="100">
        <v>413</v>
      </c>
      <c r="U12" s="100">
        <v>358</v>
      </c>
      <c r="V12" s="100">
        <v>2045</v>
      </c>
      <c r="W12" s="100">
        <v>230</v>
      </c>
      <c r="X12" s="88">
        <f t="shared" si="4"/>
        <v>2275</v>
      </c>
      <c r="Y12" s="100">
        <v>853</v>
      </c>
      <c r="Z12" s="89">
        <f t="shared" si="5"/>
        <v>5758</v>
      </c>
      <c r="AA12" s="34">
        <v>1616</v>
      </c>
      <c r="AB12" s="34">
        <v>2466</v>
      </c>
      <c r="AC12" s="34">
        <v>1710</v>
      </c>
      <c r="AD12" s="34">
        <v>1600</v>
      </c>
      <c r="AE12" s="34">
        <v>1329</v>
      </c>
      <c r="AF12" s="34">
        <f>883-AG12</f>
        <v>878</v>
      </c>
      <c r="AG12" s="82">
        <v>5</v>
      </c>
      <c r="AH12" s="78">
        <f t="shared" si="2"/>
        <v>883</v>
      </c>
      <c r="AI12" s="94">
        <f t="shared" si="6"/>
        <v>9604</v>
      </c>
      <c r="AJ12" s="95">
        <f t="shared" si="7"/>
        <v>23748</v>
      </c>
      <c r="AK12" t="s">
        <v>54</v>
      </c>
    </row>
    <row r="13" spans="1:46" x14ac:dyDescent="0.2">
      <c r="A13" s="46">
        <f t="shared" si="8"/>
        <v>42069</v>
      </c>
      <c r="B13" s="83">
        <v>1707</v>
      </c>
      <c r="C13" s="83">
        <v>1043</v>
      </c>
      <c r="D13" s="83">
        <v>816</v>
      </c>
      <c r="E13" s="83">
        <v>426</v>
      </c>
      <c r="F13" s="83">
        <v>163</v>
      </c>
      <c r="G13" s="83">
        <v>173</v>
      </c>
      <c r="H13" s="83">
        <v>2687</v>
      </c>
      <c r="I13" s="83">
        <v>593</v>
      </c>
      <c r="J13" s="83">
        <v>126</v>
      </c>
      <c r="K13" s="83">
        <f t="shared" si="3"/>
        <v>3406</v>
      </c>
      <c r="L13" s="121">
        <v>538</v>
      </c>
      <c r="M13" s="119">
        <f t="shared" si="0"/>
        <v>8272</v>
      </c>
      <c r="N13" s="85">
        <v>142</v>
      </c>
      <c r="O13" s="86">
        <f t="shared" si="1"/>
        <v>142</v>
      </c>
      <c r="P13" s="87">
        <v>580</v>
      </c>
      <c r="Q13" s="88">
        <v>707</v>
      </c>
      <c r="R13" s="88">
        <v>99</v>
      </c>
      <c r="S13" s="88">
        <v>492</v>
      </c>
      <c r="T13" s="88">
        <v>436</v>
      </c>
      <c r="U13" s="88">
        <v>362</v>
      </c>
      <c r="V13" s="88">
        <v>1836</v>
      </c>
      <c r="W13" s="88">
        <v>229</v>
      </c>
      <c r="X13" s="88">
        <f t="shared" si="4"/>
        <v>2065</v>
      </c>
      <c r="Y13" s="88">
        <v>859</v>
      </c>
      <c r="Z13" s="89">
        <f t="shared" si="5"/>
        <v>5600</v>
      </c>
      <c r="AA13" s="90">
        <v>1593</v>
      </c>
      <c r="AB13" s="91">
        <v>2453</v>
      </c>
      <c r="AC13" s="91">
        <v>1680</v>
      </c>
      <c r="AD13" s="91">
        <v>1637</v>
      </c>
      <c r="AE13" s="91">
        <v>1325</v>
      </c>
      <c r="AF13" s="34">
        <f>888-AG13</f>
        <v>885</v>
      </c>
      <c r="AG13" s="92">
        <v>3</v>
      </c>
      <c r="AH13" s="93">
        <f t="shared" si="2"/>
        <v>888</v>
      </c>
      <c r="AI13" s="94">
        <f t="shared" si="6"/>
        <v>9576</v>
      </c>
      <c r="AJ13" s="95">
        <f t="shared" si="7"/>
        <v>23590</v>
      </c>
      <c r="AK13" t="s">
        <v>54</v>
      </c>
    </row>
    <row r="14" spans="1:46" x14ac:dyDescent="0.2">
      <c r="A14" s="47">
        <f t="shared" si="8"/>
        <v>42100</v>
      </c>
      <c r="B14" s="96">
        <v>1690</v>
      </c>
      <c r="C14" s="96">
        <v>1024</v>
      </c>
      <c r="D14" s="96">
        <v>816</v>
      </c>
      <c r="E14" s="96">
        <v>431</v>
      </c>
      <c r="F14" s="96">
        <v>167</v>
      </c>
      <c r="G14" s="96">
        <v>171</v>
      </c>
      <c r="H14" s="96">
        <v>2660</v>
      </c>
      <c r="I14" s="96">
        <v>597</v>
      </c>
      <c r="J14" s="96">
        <v>136</v>
      </c>
      <c r="K14" s="83">
        <f t="shared" si="3"/>
        <v>3393</v>
      </c>
      <c r="L14" s="121">
        <v>539</v>
      </c>
      <c r="M14" s="119">
        <f t="shared" si="0"/>
        <v>8231</v>
      </c>
      <c r="N14" s="97">
        <v>147</v>
      </c>
      <c r="O14" s="98">
        <f t="shared" si="1"/>
        <v>147</v>
      </c>
      <c r="P14" s="99">
        <v>576</v>
      </c>
      <c r="Q14" s="100">
        <v>712</v>
      </c>
      <c r="R14" s="100">
        <v>106</v>
      </c>
      <c r="S14" s="100">
        <v>495</v>
      </c>
      <c r="T14" s="100">
        <v>472</v>
      </c>
      <c r="U14" s="100">
        <v>383</v>
      </c>
      <c r="V14" s="100">
        <v>1790</v>
      </c>
      <c r="W14" s="100">
        <v>232</v>
      </c>
      <c r="X14" s="88">
        <f t="shared" si="4"/>
        <v>2022</v>
      </c>
      <c r="Y14" s="100">
        <v>828</v>
      </c>
      <c r="Z14" s="89">
        <f t="shared" si="5"/>
        <v>5594</v>
      </c>
      <c r="AA14" s="101">
        <v>1643</v>
      </c>
      <c r="AB14" s="102">
        <v>2448</v>
      </c>
      <c r="AC14" s="102">
        <v>1696</v>
      </c>
      <c r="AD14" s="102">
        <v>1656</v>
      </c>
      <c r="AE14" s="102">
        <v>1323</v>
      </c>
      <c r="AF14" s="92">
        <f>879-AG14</f>
        <v>879</v>
      </c>
      <c r="AG14" s="103">
        <v>0</v>
      </c>
      <c r="AH14" s="124">
        <f t="shared" si="2"/>
        <v>879</v>
      </c>
      <c r="AI14" s="94">
        <f t="shared" si="6"/>
        <v>9645</v>
      </c>
      <c r="AJ14" s="95">
        <f t="shared" si="7"/>
        <v>23617</v>
      </c>
      <c r="AK14" t="s">
        <v>54</v>
      </c>
    </row>
    <row r="15" spans="1:46" x14ac:dyDescent="0.2">
      <c r="A15" s="46">
        <f t="shared" si="8"/>
        <v>42131</v>
      </c>
      <c r="B15" s="83">
        <v>1725</v>
      </c>
      <c r="C15" s="83">
        <v>1039</v>
      </c>
      <c r="D15" s="83">
        <v>802</v>
      </c>
      <c r="E15" s="83">
        <v>432</v>
      </c>
      <c r="F15" s="83">
        <v>166</v>
      </c>
      <c r="G15" s="83">
        <v>174</v>
      </c>
      <c r="H15" s="83">
        <v>2642</v>
      </c>
      <c r="I15" s="83">
        <v>601</v>
      </c>
      <c r="J15" s="83">
        <v>132</v>
      </c>
      <c r="K15" s="83">
        <f t="shared" si="3"/>
        <v>3375</v>
      </c>
      <c r="L15" s="121">
        <v>535</v>
      </c>
      <c r="M15" s="119">
        <f t="shared" si="0"/>
        <v>8248</v>
      </c>
      <c r="N15" s="85">
        <v>166</v>
      </c>
      <c r="O15" s="86">
        <f t="shared" si="1"/>
        <v>166</v>
      </c>
      <c r="P15" s="87">
        <v>574</v>
      </c>
      <c r="Q15" s="88">
        <v>661</v>
      </c>
      <c r="R15" s="88">
        <v>138</v>
      </c>
      <c r="S15" s="88">
        <v>497</v>
      </c>
      <c r="T15" s="88">
        <v>489</v>
      </c>
      <c r="U15" s="88">
        <v>396</v>
      </c>
      <c r="V15" s="88">
        <v>1750</v>
      </c>
      <c r="W15" s="88">
        <v>200</v>
      </c>
      <c r="X15" s="88">
        <f t="shared" si="4"/>
        <v>1950</v>
      </c>
      <c r="Y15" s="88">
        <v>639</v>
      </c>
      <c r="Z15" s="89">
        <f t="shared" si="5"/>
        <v>5344</v>
      </c>
      <c r="AA15" s="93">
        <v>1638</v>
      </c>
      <c r="AB15" s="91">
        <v>2495</v>
      </c>
      <c r="AC15" s="91">
        <v>1715</v>
      </c>
      <c r="AD15" s="91">
        <v>1638</v>
      </c>
      <c r="AE15" s="91">
        <v>1316</v>
      </c>
      <c r="AF15" s="102">
        <v>883</v>
      </c>
      <c r="AG15" s="92">
        <v>0</v>
      </c>
      <c r="AH15" s="124">
        <f t="shared" si="2"/>
        <v>883</v>
      </c>
      <c r="AI15" s="94">
        <f t="shared" si="6"/>
        <v>9685</v>
      </c>
      <c r="AJ15" s="95">
        <f t="shared" si="7"/>
        <v>23443</v>
      </c>
      <c r="AK15" t="s">
        <v>54</v>
      </c>
    </row>
    <row r="16" spans="1:46" ht="13.5" thickBot="1" x14ac:dyDescent="0.25">
      <c r="A16" s="46">
        <f t="shared" si="8"/>
        <v>42162</v>
      </c>
      <c r="B16" s="83">
        <v>1712</v>
      </c>
      <c r="C16" s="83">
        <v>1047</v>
      </c>
      <c r="D16" s="83">
        <v>797</v>
      </c>
      <c r="E16" s="83">
        <v>435</v>
      </c>
      <c r="F16" s="83">
        <v>172</v>
      </c>
      <c r="G16" s="83">
        <v>172</v>
      </c>
      <c r="H16" s="83">
        <v>2648</v>
      </c>
      <c r="I16" s="83">
        <v>600</v>
      </c>
      <c r="J16" s="83">
        <v>130</v>
      </c>
      <c r="K16" s="83">
        <f t="shared" si="3"/>
        <v>3378</v>
      </c>
      <c r="L16" s="121">
        <v>539</v>
      </c>
      <c r="M16" s="119">
        <f t="shared" si="0"/>
        <v>8252</v>
      </c>
      <c r="N16" s="85">
        <v>181</v>
      </c>
      <c r="O16" s="104">
        <f t="shared" si="1"/>
        <v>181</v>
      </c>
      <c r="P16" s="87">
        <v>573</v>
      </c>
      <c r="Q16" s="88">
        <v>665</v>
      </c>
      <c r="R16" s="88">
        <v>145</v>
      </c>
      <c r="S16" s="88">
        <v>499</v>
      </c>
      <c r="T16" s="88">
        <v>483</v>
      </c>
      <c r="U16" s="88">
        <v>412</v>
      </c>
      <c r="V16" s="88">
        <v>1655</v>
      </c>
      <c r="W16" s="88">
        <v>185</v>
      </c>
      <c r="X16" s="88">
        <f t="shared" si="4"/>
        <v>1840</v>
      </c>
      <c r="Y16" s="88">
        <v>521</v>
      </c>
      <c r="Z16" s="89">
        <f t="shared" si="5"/>
        <v>5138</v>
      </c>
      <c r="AA16" s="93">
        <v>1671</v>
      </c>
      <c r="AB16" s="91">
        <v>2517</v>
      </c>
      <c r="AC16" s="91">
        <v>1728</v>
      </c>
      <c r="AD16" s="91">
        <v>1606</v>
      </c>
      <c r="AE16" s="91">
        <v>1322</v>
      </c>
      <c r="AF16" s="105">
        <v>869</v>
      </c>
      <c r="AG16" s="106">
        <v>0</v>
      </c>
      <c r="AH16" s="101">
        <f t="shared" si="2"/>
        <v>869</v>
      </c>
      <c r="AI16" s="94">
        <f t="shared" si="6"/>
        <v>9713</v>
      </c>
      <c r="AJ16" s="95">
        <f t="shared" si="7"/>
        <v>23284</v>
      </c>
      <c r="AK16" t="s">
        <v>54</v>
      </c>
    </row>
    <row r="17" spans="1:46" x14ac:dyDescent="0.2">
      <c r="A17" s="9"/>
      <c r="B17" s="108"/>
      <c r="C17" s="108"/>
      <c r="D17" s="108"/>
      <c r="E17" s="108"/>
      <c r="F17" s="108"/>
      <c r="G17" s="108"/>
      <c r="H17" s="108"/>
      <c r="I17" s="108"/>
      <c r="J17" s="108"/>
      <c r="K17" s="110"/>
      <c r="L17" s="122"/>
      <c r="M17" s="120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10"/>
      <c r="AG17" s="109"/>
      <c r="AH17" s="111"/>
      <c r="AI17" s="108"/>
      <c r="AJ17" s="108"/>
    </row>
    <row r="18" spans="1:46" ht="13.5" thickBot="1" x14ac:dyDescent="0.25">
      <c r="A18" s="63" t="s">
        <v>34</v>
      </c>
      <c r="B18" s="83"/>
      <c r="C18" s="83"/>
      <c r="D18" s="83"/>
      <c r="E18" s="83"/>
      <c r="F18" s="83"/>
      <c r="G18" s="83"/>
      <c r="H18" s="83"/>
      <c r="I18" s="83"/>
      <c r="J18" s="83"/>
      <c r="K18" s="83">
        <f>SUM(H18:J18)</f>
        <v>0</v>
      </c>
      <c r="L18" s="121"/>
      <c r="M18" s="119">
        <f>SUM(B18:J18)+L18</f>
        <v>0</v>
      </c>
      <c r="N18" s="85"/>
      <c r="O18" s="104">
        <f>SUM(N18:N18)</f>
        <v>0</v>
      </c>
      <c r="P18" s="87"/>
      <c r="Q18" s="88"/>
      <c r="R18" s="88"/>
      <c r="S18" s="88"/>
      <c r="T18" s="88"/>
      <c r="U18" s="88">
        <v>412</v>
      </c>
      <c r="V18" s="88"/>
      <c r="W18" s="88"/>
      <c r="X18" s="88">
        <f>SUM(V18:W18)</f>
        <v>0</v>
      </c>
      <c r="Y18" s="88"/>
      <c r="Z18" s="89">
        <f>SUM(P18:Y18)-V18-W18</f>
        <v>412</v>
      </c>
      <c r="AA18" s="93"/>
      <c r="AB18" s="91"/>
      <c r="AC18" s="91"/>
      <c r="AD18" s="91"/>
      <c r="AE18" s="91"/>
      <c r="AF18" s="105"/>
      <c r="AG18" s="106"/>
      <c r="AH18" s="107"/>
      <c r="AI18" s="94">
        <f t="shared" si="6"/>
        <v>0</v>
      </c>
      <c r="AJ18" s="113">
        <f t="shared" si="7"/>
        <v>412</v>
      </c>
    </row>
    <row r="19" spans="1:46" ht="13.5" thickBot="1" x14ac:dyDescent="0.25">
      <c r="A19" s="63" t="s">
        <v>35</v>
      </c>
      <c r="B19" s="83"/>
      <c r="C19" s="83"/>
      <c r="D19" s="83"/>
      <c r="E19" s="83"/>
      <c r="F19" s="83"/>
      <c r="G19" s="83"/>
      <c r="H19" s="83"/>
      <c r="I19" s="83"/>
      <c r="J19" s="83"/>
      <c r="K19" s="83">
        <f>SUM(H19:J19)</f>
        <v>0</v>
      </c>
      <c r="L19" s="123"/>
      <c r="M19" s="119">
        <f>SUM(B19:J19)+L19</f>
        <v>0</v>
      </c>
      <c r="N19" s="85"/>
      <c r="O19" s="104">
        <f>SUM(N19:N19)</f>
        <v>0</v>
      </c>
      <c r="P19" s="87"/>
      <c r="Q19" s="88"/>
      <c r="R19" s="88"/>
      <c r="S19" s="88"/>
      <c r="T19" s="88"/>
      <c r="U19" s="88">
        <v>56</v>
      </c>
      <c r="V19" s="88"/>
      <c r="W19" s="88"/>
      <c r="X19" s="88">
        <f>SUM(V19:W19)</f>
        <v>0</v>
      </c>
      <c r="Y19" s="88"/>
      <c r="Z19" s="89">
        <f>SUM(P19:Y19)-V19-W19</f>
        <v>56</v>
      </c>
      <c r="AA19" s="93"/>
      <c r="AB19" s="91"/>
      <c r="AC19" s="91"/>
      <c r="AD19" s="91"/>
      <c r="AE19" s="91"/>
      <c r="AF19" s="91"/>
      <c r="AG19" s="92"/>
      <c r="AH19" s="115"/>
      <c r="AI19" s="94">
        <f t="shared" si="6"/>
        <v>0</v>
      </c>
      <c r="AJ19" s="116">
        <f t="shared" si="7"/>
        <v>56</v>
      </c>
    </row>
    <row r="20" spans="1:46" x14ac:dyDescent="0.2">
      <c r="A20" s="9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</row>
    <row r="21" spans="1:46" x14ac:dyDescent="0.2">
      <c r="A21" s="9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</row>
    <row r="22" spans="1:46" x14ac:dyDescent="0.2">
      <c r="A22" s="9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</row>
    <row r="23" spans="1:46" ht="13.5" thickBot="1" x14ac:dyDescent="0.25">
      <c r="A23" s="9" t="s">
        <v>50</v>
      </c>
      <c r="B23" s="5"/>
      <c r="C23" s="8"/>
      <c r="D23" s="11"/>
      <c r="E23" s="11"/>
      <c r="F23" s="11"/>
      <c r="G23" s="11"/>
      <c r="H23" s="11"/>
      <c r="I23" s="11"/>
      <c r="J23" s="11"/>
      <c r="K23" s="11"/>
      <c r="L23" s="11"/>
      <c r="P23" s="6"/>
      <c r="Q23" s="6"/>
      <c r="R23" s="6"/>
      <c r="S23" s="6"/>
      <c r="T23" s="6"/>
      <c r="U23" s="6"/>
      <c r="V23" s="6"/>
      <c r="W23" s="6"/>
      <c r="Y23" s="15"/>
      <c r="Z23" s="15"/>
      <c r="AA23" s="15"/>
      <c r="AB23" s="15"/>
      <c r="AC23" s="15"/>
      <c r="AD23" s="16"/>
    </row>
    <row r="24" spans="1:46" ht="75" x14ac:dyDescent="0.2">
      <c r="B24" s="48" t="s">
        <v>1</v>
      </c>
      <c r="C24" s="48" t="s">
        <v>2</v>
      </c>
      <c r="D24" s="48" t="s">
        <v>3</v>
      </c>
      <c r="E24" s="48" t="s">
        <v>4</v>
      </c>
      <c r="F24" s="48" t="s">
        <v>6</v>
      </c>
      <c r="G24" s="48" t="s">
        <v>7</v>
      </c>
      <c r="H24" s="65" t="s">
        <v>10</v>
      </c>
      <c r="I24" s="64" t="s">
        <v>11</v>
      </c>
      <c r="J24" s="64" t="s">
        <v>12</v>
      </c>
      <c r="K24" s="64" t="s">
        <v>39</v>
      </c>
      <c r="L24" s="118" t="s">
        <v>48</v>
      </c>
      <c r="M24" s="49" t="s">
        <v>36</v>
      </c>
      <c r="N24" s="50" t="s">
        <v>37</v>
      </c>
      <c r="O24" s="52" t="s">
        <v>38</v>
      </c>
      <c r="P24" s="53" t="s">
        <v>13</v>
      </c>
      <c r="Q24" s="54" t="s">
        <v>15</v>
      </c>
      <c r="R24" s="54" t="s">
        <v>16</v>
      </c>
      <c r="S24" s="54" t="s">
        <v>18</v>
      </c>
      <c r="T24" s="54" t="s">
        <v>8</v>
      </c>
      <c r="U24" s="54" t="s">
        <v>44</v>
      </c>
      <c r="V24" s="54" t="s">
        <v>30</v>
      </c>
      <c r="W24" s="54" t="s">
        <v>31</v>
      </c>
      <c r="X24" s="54" t="s">
        <v>32</v>
      </c>
      <c r="Y24" s="54" t="s">
        <v>51</v>
      </c>
      <c r="Z24" s="55" t="s">
        <v>43</v>
      </c>
      <c r="AA24" s="56" t="s">
        <v>20</v>
      </c>
      <c r="AB24" s="57" t="s">
        <v>21</v>
      </c>
      <c r="AC24" s="57" t="s">
        <v>22</v>
      </c>
      <c r="AD24" s="57" t="s">
        <v>23</v>
      </c>
      <c r="AE24" s="57" t="s">
        <v>24</v>
      </c>
      <c r="AF24" s="80" t="s">
        <v>9</v>
      </c>
      <c r="AG24" s="81" t="s">
        <v>40</v>
      </c>
      <c r="AH24" s="77" t="s">
        <v>41</v>
      </c>
      <c r="AI24" s="58" t="s">
        <v>42</v>
      </c>
      <c r="AJ24" s="59" t="s">
        <v>29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x14ac:dyDescent="0.2">
      <c r="A25" s="46">
        <v>41821</v>
      </c>
      <c r="B25" s="83">
        <v>1772</v>
      </c>
      <c r="C25" s="83">
        <v>1047</v>
      </c>
      <c r="D25" s="83">
        <v>807</v>
      </c>
      <c r="E25" s="83">
        <v>419</v>
      </c>
      <c r="F25" s="83">
        <v>171</v>
      </c>
      <c r="G25" s="83">
        <v>169</v>
      </c>
      <c r="H25" s="83">
        <v>2676</v>
      </c>
      <c r="I25" s="83">
        <v>598</v>
      </c>
      <c r="J25" s="83">
        <v>142</v>
      </c>
      <c r="K25" s="83">
        <f>SUM(H25:J25)</f>
        <v>3416</v>
      </c>
      <c r="L25" s="121">
        <v>541</v>
      </c>
      <c r="M25" s="119">
        <f t="shared" ref="M25:M36" si="9">SUM(B25:J25)+L25</f>
        <v>8342</v>
      </c>
      <c r="N25" s="85">
        <v>162</v>
      </c>
      <c r="O25" s="86">
        <f t="shared" ref="O25:O36" si="10">SUM(N25:N25)</f>
        <v>162</v>
      </c>
      <c r="P25" s="87">
        <v>578</v>
      </c>
      <c r="Q25" s="88">
        <v>687</v>
      </c>
      <c r="R25" s="88">
        <v>153</v>
      </c>
      <c r="S25" s="88">
        <v>499</v>
      </c>
      <c r="T25" s="88">
        <v>463</v>
      </c>
      <c r="U25" s="88">
        <v>415</v>
      </c>
      <c r="V25" s="88">
        <v>2026</v>
      </c>
      <c r="W25" s="88">
        <v>297</v>
      </c>
      <c r="X25" s="88">
        <f>SUM(V25:W25)</f>
        <v>2323</v>
      </c>
      <c r="Y25" s="88">
        <v>826</v>
      </c>
      <c r="Z25" s="89">
        <f>SUM(P25:Y25)-X25</f>
        <v>5944</v>
      </c>
      <c r="AA25" s="34">
        <v>1736</v>
      </c>
      <c r="AB25" s="34">
        <v>2477</v>
      </c>
      <c r="AC25" s="34">
        <v>1704</v>
      </c>
      <c r="AD25" s="126">
        <v>1584</v>
      </c>
      <c r="AE25" s="34">
        <v>1358</v>
      </c>
      <c r="AF25" s="34">
        <f>855-AG25</f>
        <v>850</v>
      </c>
      <c r="AG25" s="36">
        <v>5</v>
      </c>
      <c r="AH25" s="78">
        <f t="shared" ref="AH25:AH36" si="11">SUM(AF25:AG25)</f>
        <v>855</v>
      </c>
      <c r="AI25" s="94">
        <f>SUM(AA25:AG25)</f>
        <v>9714</v>
      </c>
      <c r="AJ25" s="95">
        <f>SUM(AI25,Z25,O25,M25)</f>
        <v>24162</v>
      </c>
      <c r="AK25" t="s">
        <v>55</v>
      </c>
    </row>
    <row r="26" spans="1:46" x14ac:dyDescent="0.2">
      <c r="A26" s="47">
        <f>A25+31</f>
        <v>41852</v>
      </c>
      <c r="B26" s="96">
        <v>1799</v>
      </c>
      <c r="C26" s="96">
        <v>1045</v>
      </c>
      <c r="D26" s="96">
        <v>811</v>
      </c>
      <c r="E26" s="96">
        <v>407</v>
      </c>
      <c r="F26" s="96">
        <v>160</v>
      </c>
      <c r="G26" s="96">
        <v>163</v>
      </c>
      <c r="H26" s="117">
        <v>2701</v>
      </c>
      <c r="I26" s="96">
        <v>588</v>
      </c>
      <c r="J26" s="96">
        <v>135</v>
      </c>
      <c r="K26" s="83">
        <f t="shared" ref="K26:K36" si="12">SUM(H26:J26)</f>
        <v>3424</v>
      </c>
      <c r="L26" s="121">
        <v>536</v>
      </c>
      <c r="M26" s="119">
        <f t="shared" si="9"/>
        <v>8345</v>
      </c>
      <c r="N26" s="97">
        <v>172</v>
      </c>
      <c r="O26" s="98">
        <f t="shared" si="10"/>
        <v>172</v>
      </c>
      <c r="P26" s="99">
        <v>571</v>
      </c>
      <c r="Q26" s="100">
        <v>654</v>
      </c>
      <c r="R26" s="100">
        <v>151</v>
      </c>
      <c r="S26" s="100">
        <v>495</v>
      </c>
      <c r="T26" s="100">
        <v>452</v>
      </c>
      <c r="U26" s="100">
        <v>413</v>
      </c>
      <c r="V26" s="100">
        <v>2080</v>
      </c>
      <c r="W26" s="100">
        <v>273</v>
      </c>
      <c r="X26" s="88">
        <f t="shared" ref="X26:X36" si="13">SUM(V26:W26)</f>
        <v>2353</v>
      </c>
      <c r="Y26" s="100">
        <v>795</v>
      </c>
      <c r="Z26" s="89">
        <f t="shared" ref="Z26:Z36" si="14">SUM(P26:Y26)-X26</f>
        <v>5884</v>
      </c>
      <c r="AA26" s="35">
        <v>1712</v>
      </c>
      <c r="AB26" s="35">
        <v>2474</v>
      </c>
      <c r="AC26" s="35">
        <v>1720</v>
      </c>
      <c r="AD26" s="35">
        <v>1569</v>
      </c>
      <c r="AE26" s="35">
        <v>1359</v>
      </c>
      <c r="AF26" s="35">
        <f>855-AG26</f>
        <v>848</v>
      </c>
      <c r="AG26" s="82">
        <v>7</v>
      </c>
      <c r="AH26" s="78">
        <f t="shared" si="11"/>
        <v>855</v>
      </c>
      <c r="AI26" s="94">
        <f t="shared" ref="AI26:AI36" si="15">SUM(AA26:AG26)</f>
        <v>9689</v>
      </c>
      <c r="AJ26" s="95">
        <f t="shared" ref="AJ26:AJ36" si="16">SUM(AI26,Z26,O26,M26)</f>
        <v>24090</v>
      </c>
      <c r="AK26" t="s">
        <v>55</v>
      </c>
      <c r="AL26" s="125"/>
    </row>
    <row r="27" spans="1:46" x14ac:dyDescent="0.2">
      <c r="A27" s="46">
        <f t="shared" ref="A27:A36" si="17">A26+31</f>
        <v>41883</v>
      </c>
      <c r="B27" s="83">
        <v>1809</v>
      </c>
      <c r="C27" s="83">
        <v>1052</v>
      </c>
      <c r="D27" s="83">
        <v>808</v>
      </c>
      <c r="E27" s="83">
        <v>411</v>
      </c>
      <c r="F27" s="83">
        <v>158</v>
      </c>
      <c r="G27" s="83">
        <v>166</v>
      </c>
      <c r="H27" s="83">
        <v>2714</v>
      </c>
      <c r="I27" s="83">
        <v>595</v>
      </c>
      <c r="J27" s="83">
        <v>135</v>
      </c>
      <c r="K27" s="83">
        <f t="shared" si="12"/>
        <v>3444</v>
      </c>
      <c r="L27" s="121">
        <v>544</v>
      </c>
      <c r="M27" s="119">
        <f t="shared" si="9"/>
        <v>8392</v>
      </c>
      <c r="N27" s="85">
        <v>165</v>
      </c>
      <c r="O27" s="86">
        <f t="shared" si="10"/>
        <v>165</v>
      </c>
      <c r="P27" s="87">
        <v>578</v>
      </c>
      <c r="Q27" s="88">
        <v>650</v>
      </c>
      <c r="R27" s="88">
        <v>145</v>
      </c>
      <c r="S27" s="88">
        <v>497</v>
      </c>
      <c r="T27" s="88">
        <v>456</v>
      </c>
      <c r="U27" s="88">
        <v>403</v>
      </c>
      <c r="V27" s="88">
        <v>2090</v>
      </c>
      <c r="W27" s="88">
        <v>266</v>
      </c>
      <c r="X27" s="88">
        <f t="shared" si="13"/>
        <v>2356</v>
      </c>
      <c r="Y27" s="88">
        <v>791</v>
      </c>
      <c r="Z27" s="89">
        <f t="shared" si="14"/>
        <v>5876</v>
      </c>
      <c r="AA27" s="34">
        <v>1691</v>
      </c>
      <c r="AB27" s="34">
        <v>2469</v>
      </c>
      <c r="AC27" s="34">
        <v>1734</v>
      </c>
      <c r="AD27" s="34">
        <v>1568</v>
      </c>
      <c r="AE27" s="34">
        <v>1359</v>
      </c>
      <c r="AF27" s="34">
        <f>872-AG27</f>
        <v>864</v>
      </c>
      <c r="AG27" s="36">
        <v>8</v>
      </c>
      <c r="AH27" s="78">
        <f t="shared" si="11"/>
        <v>872</v>
      </c>
      <c r="AI27" s="94">
        <f t="shared" si="15"/>
        <v>9693</v>
      </c>
      <c r="AJ27" s="95">
        <f t="shared" si="16"/>
        <v>24126</v>
      </c>
      <c r="AK27" t="s">
        <v>55</v>
      </c>
    </row>
    <row r="28" spans="1:46" x14ac:dyDescent="0.2">
      <c r="A28" s="47">
        <f t="shared" si="17"/>
        <v>41914</v>
      </c>
      <c r="B28" s="96">
        <v>1811</v>
      </c>
      <c r="C28" s="96">
        <v>1049</v>
      </c>
      <c r="D28" s="96">
        <v>812</v>
      </c>
      <c r="E28" s="96">
        <v>415</v>
      </c>
      <c r="F28" s="96">
        <v>165</v>
      </c>
      <c r="G28" s="96">
        <v>172</v>
      </c>
      <c r="H28" s="96">
        <v>2700</v>
      </c>
      <c r="I28" s="96">
        <v>600</v>
      </c>
      <c r="J28" s="96">
        <v>128</v>
      </c>
      <c r="K28" s="83">
        <f t="shared" si="12"/>
        <v>3428</v>
      </c>
      <c r="L28" s="121">
        <v>536</v>
      </c>
      <c r="M28" s="119">
        <f t="shared" si="9"/>
        <v>8388</v>
      </c>
      <c r="N28" s="97">
        <v>161</v>
      </c>
      <c r="O28" s="98">
        <f t="shared" si="10"/>
        <v>161</v>
      </c>
      <c r="P28" s="99">
        <v>576</v>
      </c>
      <c r="Q28" s="100">
        <v>655</v>
      </c>
      <c r="R28" s="100">
        <v>152</v>
      </c>
      <c r="S28" s="100">
        <v>491</v>
      </c>
      <c r="T28" s="100">
        <v>448</v>
      </c>
      <c r="U28" s="100">
        <v>398</v>
      </c>
      <c r="V28" s="100">
        <v>2004</v>
      </c>
      <c r="W28" s="100">
        <v>256</v>
      </c>
      <c r="X28" s="88">
        <f t="shared" si="13"/>
        <v>2260</v>
      </c>
      <c r="Y28" s="100">
        <v>848</v>
      </c>
      <c r="Z28" s="89">
        <f t="shared" si="14"/>
        <v>5828</v>
      </c>
      <c r="AA28" s="35">
        <v>1668</v>
      </c>
      <c r="AB28" s="35">
        <v>2476</v>
      </c>
      <c r="AC28" s="35">
        <v>1753</v>
      </c>
      <c r="AD28" s="35">
        <v>1566</v>
      </c>
      <c r="AE28" s="35">
        <v>1359</v>
      </c>
      <c r="AF28" s="35">
        <f>887-AG28</f>
        <v>880</v>
      </c>
      <c r="AG28" s="82">
        <v>7</v>
      </c>
      <c r="AH28" s="78">
        <f t="shared" si="11"/>
        <v>887</v>
      </c>
      <c r="AI28" s="94">
        <f t="shared" si="15"/>
        <v>9709</v>
      </c>
      <c r="AJ28" s="95">
        <f t="shared" si="16"/>
        <v>24086</v>
      </c>
      <c r="AK28" t="s">
        <v>55</v>
      </c>
    </row>
    <row r="29" spans="1:46" x14ac:dyDescent="0.2">
      <c r="A29" s="46">
        <f t="shared" si="17"/>
        <v>41945</v>
      </c>
      <c r="B29" s="83">
        <v>1823</v>
      </c>
      <c r="C29" s="83">
        <v>1054</v>
      </c>
      <c r="D29" s="83">
        <v>819</v>
      </c>
      <c r="E29" s="83">
        <v>415</v>
      </c>
      <c r="F29" s="83">
        <v>164</v>
      </c>
      <c r="G29" s="83">
        <v>170</v>
      </c>
      <c r="H29" s="83">
        <v>2678</v>
      </c>
      <c r="I29" s="83">
        <v>595</v>
      </c>
      <c r="J29" s="83">
        <v>120</v>
      </c>
      <c r="K29" s="83">
        <f t="shared" si="12"/>
        <v>3393</v>
      </c>
      <c r="L29" s="121">
        <v>541</v>
      </c>
      <c r="M29" s="119">
        <f t="shared" si="9"/>
        <v>8379</v>
      </c>
      <c r="N29" s="85">
        <v>146</v>
      </c>
      <c r="O29" s="86">
        <f t="shared" si="10"/>
        <v>146</v>
      </c>
      <c r="P29" s="87">
        <v>574</v>
      </c>
      <c r="Q29" s="88">
        <v>650</v>
      </c>
      <c r="R29" s="88">
        <v>146</v>
      </c>
      <c r="S29" s="88">
        <v>498</v>
      </c>
      <c r="T29" s="88">
        <v>426</v>
      </c>
      <c r="U29" s="88">
        <v>384</v>
      </c>
      <c r="V29" s="88">
        <v>1980</v>
      </c>
      <c r="W29" s="88">
        <v>261</v>
      </c>
      <c r="X29" s="88">
        <f t="shared" si="13"/>
        <v>2241</v>
      </c>
      <c r="Y29" s="88">
        <v>899</v>
      </c>
      <c r="Z29" s="89">
        <f t="shared" si="14"/>
        <v>5818</v>
      </c>
      <c r="AA29" s="34">
        <v>1650</v>
      </c>
      <c r="AB29" s="34">
        <v>2459</v>
      </c>
      <c r="AC29" s="34">
        <v>1747</v>
      </c>
      <c r="AD29" s="34">
        <v>1567</v>
      </c>
      <c r="AE29" s="34">
        <v>1351</v>
      </c>
      <c r="AF29" s="34">
        <f>888-AG29</f>
        <v>882</v>
      </c>
      <c r="AG29" s="36">
        <v>6</v>
      </c>
      <c r="AH29" s="78">
        <f t="shared" si="11"/>
        <v>888</v>
      </c>
      <c r="AI29" s="94">
        <f t="shared" si="15"/>
        <v>9662</v>
      </c>
      <c r="AJ29" s="95">
        <f t="shared" si="16"/>
        <v>24005</v>
      </c>
      <c r="AK29" t="s">
        <v>55</v>
      </c>
    </row>
    <row r="30" spans="1:46" x14ac:dyDescent="0.2">
      <c r="A30" s="47">
        <f t="shared" si="17"/>
        <v>41976</v>
      </c>
      <c r="B30" s="96">
        <v>1836</v>
      </c>
      <c r="C30" s="96">
        <v>1048</v>
      </c>
      <c r="D30" s="96">
        <v>821</v>
      </c>
      <c r="E30" s="96">
        <v>421</v>
      </c>
      <c r="F30" s="96">
        <v>160</v>
      </c>
      <c r="G30" s="96">
        <v>170</v>
      </c>
      <c r="H30" s="96">
        <v>2674</v>
      </c>
      <c r="I30" s="96">
        <v>596</v>
      </c>
      <c r="J30" s="96">
        <v>123</v>
      </c>
      <c r="K30" s="83">
        <f t="shared" si="12"/>
        <v>3393</v>
      </c>
      <c r="L30" s="121">
        <v>540</v>
      </c>
      <c r="M30" s="119">
        <f t="shared" si="9"/>
        <v>8389</v>
      </c>
      <c r="N30" s="97">
        <v>131</v>
      </c>
      <c r="O30" s="98">
        <f t="shared" si="10"/>
        <v>131</v>
      </c>
      <c r="P30" s="99">
        <v>573</v>
      </c>
      <c r="Q30" s="100">
        <v>664</v>
      </c>
      <c r="R30" s="100">
        <v>130</v>
      </c>
      <c r="S30" s="100">
        <v>495</v>
      </c>
      <c r="T30" s="100">
        <v>416</v>
      </c>
      <c r="U30" s="100">
        <v>373</v>
      </c>
      <c r="V30" s="100">
        <v>1943</v>
      </c>
      <c r="W30" s="100">
        <v>216</v>
      </c>
      <c r="X30" s="88">
        <f t="shared" si="13"/>
        <v>2159</v>
      </c>
      <c r="Y30" s="100">
        <v>855</v>
      </c>
      <c r="Z30" s="89">
        <f t="shared" si="14"/>
        <v>5665</v>
      </c>
      <c r="AA30" s="35">
        <v>1659</v>
      </c>
      <c r="AB30" s="35">
        <v>2451</v>
      </c>
      <c r="AC30" s="35">
        <v>1735</v>
      </c>
      <c r="AD30" s="35">
        <v>1568</v>
      </c>
      <c r="AE30" s="35">
        <v>1328</v>
      </c>
      <c r="AF30" s="34">
        <f>882-AG30</f>
        <v>877</v>
      </c>
      <c r="AG30" s="82">
        <v>5</v>
      </c>
      <c r="AH30" s="79">
        <f t="shared" si="11"/>
        <v>882</v>
      </c>
      <c r="AI30" s="94">
        <f t="shared" si="15"/>
        <v>9623</v>
      </c>
      <c r="AJ30" s="95">
        <f t="shared" si="16"/>
        <v>23808</v>
      </c>
      <c r="AK30" t="s">
        <v>55</v>
      </c>
    </row>
    <row r="31" spans="1:46" x14ac:dyDescent="0.2">
      <c r="A31" s="46">
        <f t="shared" si="17"/>
        <v>42007</v>
      </c>
      <c r="B31" s="83">
        <v>1786</v>
      </c>
      <c r="C31" s="83">
        <v>1042</v>
      </c>
      <c r="D31" s="83">
        <v>813</v>
      </c>
      <c r="E31" s="83">
        <v>414</v>
      </c>
      <c r="F31" s="83">
        <v>167</v>
      </c>
      <c r="G31" s="83">
        <v>170</v>
      </c>
      <c r="H31" s="83">
        <v>2651</v>
      </c>
      <c r="I31" s="83">
        <v>592</v>
      </c>
      <c r="J31" s="83">
        <v>128</v>
      </c>
      <c r="K31" s="83">
        <f t="shared" si="12"/>
        <v>3371</v>
      </c>
      <c r="L31" s="121">
        <v>533</v>
      </c>
      <c r="M31" s="119">
        <f t="shared" si="9"/>
        <v>8296</v>
      </c>
      <c r="N31" s="85">
        <v>128</v>
      </c>
      <c r="O31" s="86">
        <f t="shared" si="10"/>
        <v>128</v>
      </c>
      <c r="P31" s="87">
        <v>578</v>
      </c>
      <c r="Q31" s="88">
        <v>644</v>
      </c>
      <c r="R31" s="88">
        <v>114</v>
      </c>
      <c r="S31" s="88">
        <v>495</v>
      </c>
      <c r="T31" s="88">
        <v>402</v>
      </c>
      <c r="U31" s="88">
        <v>365</v>
      </c>
      <c r="V31" s="88">
        <v>1921</v>
      </c>
      <c r="W31" s="88">
        <v>216</v>
      </c>
      <c r="X31" s="88">
        <f t="shared" si="13"/>
        <v>2137</v>
      </c>
      <c r="Y31" s="88">
        <v>817</v>
      </c>
      <c r="Z31" s="89">
        <f t="shared" si="14"/>
        <v>5552</v>
      </c>
      <c r="AA31" s="34">
        <v>1660</v>
      </c>
      <c r="AB31" s="34">
        <v>2456</v>
      </c>
      <c r="AC31" s="34">
        <v>1723</v>
      </c>
      <c r="AD31" s="34">
        <v>1564</v>
      </c>
      <c r="AE31" s="34">
        <v>1335</v>
      </c>
      <c r="AF31" s="34">
        <f>892-AG31</f>
        <v>887</v>
      </c>
      <c r="AG31" s="36">
        <v>5</v>
      </c>
      <c r="AH31" s="78">
        <f t="shared" si="11"/>
        <v>892</v>
      </c>
      <c r="AI31" s="94">
        <f t="shared" si="15"/>
        <v>9630</v>
      </c>
      <c r="AJ31" s="95">
        <f t="shared" si="16"/>
        <v>23606</v>
      </c>
      <c r="AK31" t="s">
        <v>55</v>
      </c>
    </row>
    <row r="32" spans="1:46" x14ac:dyDescent="0.2">
      <c r="A32" s="47">
        <f t="shared" si="17"/>
        <v>42038</v>
      </c>
      <c r="B32" s="96">
        <v>1735</v>
      </c>
      <c r="C32" s="96">
        <v>1042</v>
      </c>
      <c r="D32" s="96">
        <v>825</v>
      </c>
      <c r="E32" s="96">
        <v>419</v>
      </c>
      <c r="F32" s="96">
        <v>162</v>
      </c>
      <c r="G32" s="96">
        <v>173</v>
      </c>
      <c r="H32" s="96">
        <v>2668</v>
      </c>
      <c r="I32" s="96">
        <v>591</v>
      </c>
      <c r="J32" s="96">
        <v>126</v>
      </c>
      <c r="K32" s="83">
        <f t="shared" si="12"/>
        <v>3385</v>
      </c>
      <c r="L32" s="121">
        <v>535</v>
      </c>
      <c r="M32" s="119">
        <f t="shared" si="9"/>
        <v>8276</v>
      </c>
      <c r="N32" s="97">
        <v>133</v>
      </c>
      <c r="O32" s="98">
        <f t="shared" si="10"/>
        <v>133</v>
      </c>
      <c r="P32" s="99">
        <v>579</v>
      </c>
      <c r="Q32" s="100">
        <v>714</v>
      </c>
      <c r="R32" s="100">
        <v>98</v>
      </c>
      <c r="S32" s="100">
        <v>494</v>
      </c>
      <c r="T32" s="100">
        <v>413</v>
      </c>
      <c r="U32" s="100">
        <v>359</v>
      </c>
      <c r="V32" s="100">
        <v>1872</v>
      </c>
      <c r="W32" s="100">
        <v>230</v>
      </c>
      <c r="X32" s="88">
        <f t="shared" si="13"/>
        <v>2102</v>
      </c>
      <c r="Y32" s="100">
        <v>853</v>
      </c>
      <c r="Z32" s="89">
        <f t="shared" si="14"/>
        <v>5612</v>
      </c>
      <c r="AA32" s="34">
        <v>1616</v>
      </c>
      <c r="AB32" s="34">
        <v>2466</v>
      </c>
      <c r="AC32" s="34">
        <v>1710</v>
      </c>
      <c r="AD32" s="34">
        <v>1597</v>
      </c>
      <c r="AE32" s="34">
        <v>1329</v>
      </c>
      <c r="AF32" s="34">
        <f>883-AG32</f>
        <v>878</v>
      </c>
      <c r="AG32" s="82">
        <v>5</v>
      </c>
      <c r="AH32" s="78">
        <f t="shared" si="11"/>
        <v>883</v>
      </c>
      <c r="AI32" s="94">
        <f t="shared" si="15"/>
        <v>9601</v>
      </c>
      <c r="AJ32" s="95">
        <f t="shared" si="16"/>
        <v>23622</v>
      </c>
      <c r="AK32" t="s">
        <v>55</v>
      </c>
    </row>
    <row r="33" spans="1:46" x14ac:dyDescent="0.2">
      <c r="A33" s="46">
        <f t="shared" si="17"/>
        <v>42069</v>
      </c>
      <c r="B33" s="83"/>
      <c r="C33" s="83"/>
      <c r="D33" s="83"/>
      <c r="E33" s="83"/>
      <c r="F33" s="83"/>
      <c r="G33" s="83"/>
      <c r="H33" s="83"/>
      <c r="I33" s="83"/>
      <c r="J33" s="83"/>
      <c r="K33" s="83">
        <f t="shared" si="12"/>
        <v>0</v>
      </c>
      <c r="L33" s="121"/>
      <c r="M33" s="119">
        <f t="shared" si="9"/>
        <v>0</v>
      </c>
      <c r="N33" s="85"/>
      <c r="O33" s="86">
        <f t="shared" si="10"/>
        <v>0</v>
      </c>
      <c r="P33" s="87"/>
      <c r="Q33" s="88"/>
      <c r="R33" s="88"/>
      <c r="S33" s="88"/>
      <c r="T33" s="88"/>
      <c r="U33" s="88"/>
      <c r="V33" s="88"/>
      <c r="W33" s="88"/>
      <c r="X33" s="88">
        <f t="shared" si="13"/>
        <v>0</v>
      </c>
      <c r="Y33" s="88"/>
      <c r="Z33" s="89">
        <f t="shared" si="14"/>
        <v>0</v>
      </c>
      <c r="AA33" s="90"/>
      <c r="AB33" s="91"/>
      <c r="AC33" s="91"/>
      <c r="AD33" s="91"/>
      <c r="AE33" s="91"/>
      <c r="AF33" s="91"/>
      <c r="AG33" s="92"/>
      <c r="AH33" s="93">
        <f t="shared" si="11"/>
        <v>0</v>
      </c>
      <c r="AI33" s="94">
        <f t="shared" si="15"/>
        <v>0</v>
      </c>
      <c r="AJ33" s="95">
        <f t="shared" si="16"/>
        <v>0</v>
      </c>
    </row>
    <row r="34" spans="1:46" x14ac:dyDescent="0.2">
      <c r="A34" s="47">
        <f t="shared" si="17"/>
        <v>42100</v>
      </c>
      <c r="B34" s="96"/>
      <c r="C34" s="96"/>
      <c r="D34" s="96"/>
      <c r="E34" s="96"/>
      <c r="F34" s="96"/>
      <c r="G34" s="96"/>
      <c r="H34" s="96"/>
      <c r="I34" s="96"/>
      <c r="J34" s="96"/>
      <c r="K34" s="83">
        <f t="shared" si="12"/>
        <v>0</v>
      </c>
      <c r="L34" s="121"/>
      <c r="M34" s="119">
        <f t="shared" si="9"/>
        <v>0</v>
      </c>
      <c r="N34" s="97"/>
      <c r="O34" s="98">
        <f t="shared" si="10"/>
        <v>0</v>
      </c>
      <c r="P34" s="99"/>
      <c r="Q34" s="100"/>
      <c r="R34" s="100"/>
      <c r="S34" s="100"/>
      <c r="T34" s="100"/>
      <c r="U34" s="100"/>
      <c r="V34" s="100"/>
      <c r="W34" s="100"/>
      <c r="X34" s="88">
        <f t="shared" si="13"/>
        <v>0</v>
      </c>
      <c r="Y34" s="100"/>
      <c r="Z34" s="89">
        <f t="shared" si="14"/>
        <v>0</v>
      </c>
      <c r="AA34" s="101"/>
      <c r="AB34" s="102"/>
      <c r="AC34" s="102"/>
      <c r="AD34" s="102"/>
      <c r="AE34" s="102"/>
      <c r="AF34" s="102"/>
      <c r="AG34" s="103"/>
      <c r="AH34" s="124">
        <f t="shared" si="11"/>
        <v>0</v>
      </c>
      <c r="AI34" s="94">
        <f t="shared" si="15"/>
        <v>0</v>
      </c>
      <c r="AJ34" s="95">
        <f t="shared" si="16"/>
        <v>0</v>
      </c>
    </row>
    <row r="35" spans="1:46" x14ac:dyDescent="0.2">
      <c r="A35" s="46">
        <f t="shared" si="17"/>
        <v>42131</v>
      </c>
      <c r="B35" s="83"/>
      <c r="C35" s="83"/>
      <c r="D35" s="83"/>
      <c r="E35" s="83"/>
      <c r="F35" s="83"/>
      <c r="G35" s="83"/>
      <c r="H35" s="83"/>
      <c r="I35" s="83"/>
      <c r="J35" s="83"/>
      <c r="K35" s="83">
        <f t="shared" si="12"/>
        <v>0</v>
      </c>
      <c r="L35" s="121"/>
      <c r="M35" s="119">
        <f t="shared" si="9"/>
        <v>0</v>
      </c>
      <c r="N35" s="85"/>
      <c r="O35" s="86">
        <f t="shared" si="10"/>
        <v>0</v>
      </c>
      <c r="P35" s="87"/>
      <c r="Q35" s="88"/>
      <c r="R35" s="88"/>
      <c r="S35" s="88"/>
      <c r="T35" s="88"/>
      <c r="U35" s="88"/>
      <c r="V35" s="88"/>
      <c r="W35" s="88"/>
      <c r="X35" s="88">
        <f t="shared" si="13"/>
        <v>0</v>
      </c>
      <c r="Y35" s="88"/>
      <c r="Z35" s="89">
        <f t="shared" si="14"/>
        <v>0</v>
      </c>
      <c r="AA35" s="93"/>
      <c r="AB35" s="91"/>
      <c r="AC35" s="91"/>
      <c r="AD35" s="91"/>
      <c r="AE35" s="91"/>
      <c r="AF35" s="91"/>
      <c r="AG35" s="92"/>
      <c r="AH35" s="101">
        <f t="shared" si="11"/>
        <v>0</v>
      </c>
      <c r="AI35" s="94">
        <f t="shared" si="15"/>
        <v>0</v>
      </c>
      <c r="AJ35" s="95">
        <f t="shared" si="16"/>
        <v>0</v>
      </c>
    </row>
    <row r="36" spans="1:46" ht="13.5" thickBot="1" x14ac:dyDescent="0.25">
      <c r="A36" s="46">
        <f t="shared" si="17"/>
        <v>42162</v>
      </c>
      <c r="B36" s="83"/>
      <c r="C36" s="83"/>
      <c r="D36" s="83"/>
      <c r="E36" s="83"/>
      <c r="F36" s="83"/>
      <c r="G36" s="83"/>
      <c r="H36" s="83"/>
      <c r="I36" s="83"/>
      <c r="J36" s="83"/>
      <c r="K36" s="83">
        <f t="shared" si="12"/>
        <v>0</v>
      </c>
      <c r="L36" s="121"/>
      <c r="M36" s="119">
        <f t="shared" si="9"/>
        <v>0</v>
      </c>
      <c r="N36" s="85"/>
      <c r="O36" s="104">
        <f t="shared" si="10"/>
        <v>0</v>
      </c>
      <c r="P36" s="87"/>
      <c r="Q36" s="88"/>
      <c r="R36" s="88"/>
      <c r="S36" s="88"/>
      <c r="T36" s="88"/>
      <c r="U36" s="88"/>
      <c r="V36" s="88"/>
      <c r="W36" s="88"/>
      <c r="X36" s="88">
        <f t="shared" si="13"/>
        <v>0</v>
      </c>
      <c r="Y36" s="88"/>
      <c r="Z36" s="89">
        <f t="shared" si="14"/>
        <v>0</v>
      </c>
      <c r="AA36" s="93"/>
      <c r="AB36" s="91"/>
      <c r="AC36" s="91"/>
      <c r="AD36" s="91"/>
      <c r="AE36" s="91"/>
      <c r="AF36" s="105"/>
      <c r="AG36" s="106"/>
      <c r="AH36" s="101">
        <f t="shared" si="11"/>
        <v>0</v>
      </c>
      <c r="AI36" s="94">
        <f t="shared" si="15"/>
        <v>0</v>
      </c>
      <c r="AJ36" s="95">
        <f t="shared" si="16"/>
        <v>0</v>
      </c>
    </row>
    <row r="37" spans="1:46" x14ac:dyDescent="0.2">
      <c r="A37" s="9"/>
      <c r="B37" s="108"/>
      <c r="C37" s="108"/>
      <c r="D37" s="108"/>
      <c r="E37" s="108"/>
      <c r="F37" s="108"/>
      <c r="G37" s="108"/>
      <c r="H37" s="108"/>
      <c r="I37" s="108"/>
      <c r="J37" s="108"/>
      <c r="K37" s="110"/>
      <c r="L37" s="122"/>
      <c r="M37" s="120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10"/>
      <c r="AG37" s="109"/>
      <c r="AH37" s="111"/>
      <c r="AI37" s="108"/>
      <c r="AJ37" s="108"/>
    </row>
    <row r="38" spans="1:46" ht="13.5" thickBot="1" x14ac:dyDescent="0.25">
      <c r="A38" s="63" t="s">
        <v>34</v>
      </c>
      <c r="B38" s="83"/>
      <c r="C38" s="83"/>
      <c r="D38" s="83"/>
      <c r="E38" s="83"/>
      <c r="F38" s="83"/>
      <c r="G38" s="83"/>
      <c r="H38" s="83"/>
      <c r="I38" s="83"/>
      <c r="J38" s="83"/>
      <c r="K38" s="83">
        <f>SUM(H38:J38)</f>
        <v>0</v>
      </c>
      <c r="L38" s="121"/>
      <c r="M38" s="119">
        <f>SUM(B38:J38)+L38</f>
        <v>0</v>
      </c>
      <c r="N38" s="85"/>
      <c r="O38" s="104">
        <f>SUM(N38:N38)</f>
        <v>0</v>
      </c>
      <c r="P38" s="87"/>
      <c r="Q38" s="88"/>
      <c r="R38" s="88"/>
      <c r="S38" s="88"/>
      <c r="T38" s="88"/>
      <c r="U38" s="88">
        <v>358</v>
      </c>
      <c r="V38" s="88"/>
      <c r="W38" s="88"/>
      <c r="X38" s="88">
        <f>SUM(V38:W38)</f>
        <v>0</v>
      </c>
      <c r="Y38" s="88"/>
      <c r="Z38" s="89">
        <f>SUM(P38:Y38)-V38-W38</f>
        <v>358</v>
      </c>
      <c r="AA38" s="93"/>
      <c r="AB38" s="91"/>
      <c r="AC38" s="91"/>
      <c r="AD38" s="91"/>
      <c r="AE38" s="91"/>
      <c r="AF38" s="105"/>
      <c r="AG38" s="106"/>
      <c r="AH38" s="107"/>
      <c r="AI38" s="94">
        <f>SUM(AA38:AG38)</f>
        <v>0</v>
      </c>
      <c r="AJ38" s="113">
        <f>SUM(AI38,Z38,O38,M38)</f>
        <v>358</v>
      </c>
    </row>
    <row r="39" spans="1:46" ht="13.5" thickBot="1" x14ac:dyDescent="0.25">
      <c r="A39" s="63" t="s">
        <v>35</v>
      </c>
      <c r="B39" s="83"/>
      <c r="C39" s="83"/>
      <c r="D39" s="83"/>
      <c r="E39" s="83"/>
      <c r="F39" s="83"/>
      <c r="G39" s="83"/>
      <c r="H39" s="83"/>
      <c r="I39" s="83"/>
      <c r="J39" s="83"/>
      <c r="K39" s="83">
        <f>SUM(H39:J39)</f>
        <v>0</v>
      </c>
      <c r="L39" s="123"/>
      <c r="M39" s="119">
        <f>SUM(B39:J39)+L39</f>
        <v>0</v>
      </c>
      <c r="N39" s="85"/>
      <c r="O39" s="104">
        <f>SUM(N39:N39)</f>
        <v>0</v>
      </c>
      <c r="P39" s="87"/>
      <c r="Q39" s="88"/>
      <c r="R39" s="88"/>
      <c r="S39" s="88"/>
      <c r="T39" s="88"/>
      <c r="U39" s="88">
        <v>56</v>
      </c>
      <c r="V39" s="88"/>
      <c r="W39" s="88"/>
      <c r="X39" s="88">
        <f>SUM(V39:W39)</f>
        <v>0</v>
      </c>
      <c r="Y39" s="88"/>
      <c r="Z39" s="89">
        <f>SUM(P39:Y39)-V39-W39</f>
        <v>56</v>
      </c>
      <c r="AA39" s="93"/>
      <c r="AB39" s="91"/>
      <c r="AC39" s="91"/>
      <c r="AD39" s="91"/>
      <c r="AE39" s="91"/>
      <c r="AF39" s="91"/>
      <c r="AG39" s="92"/>
      <c r="AH39" s="115"/>
      <c r="AI39" s="94">
        <f>SUM(AA39:AG39)</f>
        <v>0</v>
      </c>
      <c r="AJ39" s="116">
        <f>SUM(AI39,Z39,O39,M39)</f>
        <v>56</v>
      </c>
    </row>
    <row r="40" spans="1:46" x14ac:dyDescent="0.2">
      <c r="A40" s="9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</row>
    <row r="41" spans="1:46" hidden="1" x14ac:dyDescent="0.2">
      <c r="A41" s="9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</row>
    <row r="42" spans="1:46" hidden="1" x14ac:dyDescent="0.2"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P42" s="7"/>
      <c r="Q42" s="7"/>
      <c r="R42" s="7"/>
      <c r="S42" s="7"/>
    </row>
    <row r="43" spans="1:46" hidden="1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P43" s="5"/>
      <c r="Q43" s="5"/>
      <c r="R43" s="5"/>
      <c r="S43" s="5"/>
    </row>
    <row r="44" spans="1:46" ht="13.5" thickBot="1" x14ac:dyDescent="0.25">
      <c r="A44" t="s">
        <v>52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46" ht="75" x14ac:dyDescent="0.2">
      <c r="B45" s="48" t="s">
        <v>1</v>
      </c>
      <c r="C45" s="48" t="s">
        <v>2</v>
      </c>
      <c r="D45" s="48" t="s">
        <v>3</v>
      </c>
      <c r="E45" s="48" t="s">
        <v>4</v>
      </c>
      <c r="F45" s="48" t="s">
        <v>6</v>
      </c>
      <c r="G45" s="48" t="s">
        <v>7</v>
      </c>
      <c r="H45" s="65" t="s">
        <v>10</v>
      </c>
      <c r="I45" s="64" t="s">
        <v>11</v>
      </c>
      <c r="J45" s="64" t="s">
        <v>12</v>
      </c>
      <c r="K45" s="64" t="s">
        <v>39</v>
      </c>
      <c r="L45" s="118" t="s">
        <v>48</v>
      </c>
      <c r="M45" s="49" t="s">
        <v>36</v>
      </c>
      <c r="N45" s="50" t="s">
        <v>37</v>
      </c>
      <c r="O45" s="52" t="s">
        <v>38</v>
      </c>
      <c r="P45" s="53" t="s">
        <v>13</v>
      </c>
      <c r="Q45" s="54" t="s">
        <v>15</v>
      </c>
      <c r="R45" s="54" t="s">
        <v>16</v>
      </c>
      <c r="S45" s="54" t="s">
        <v>18</v>
      </c>
      <c r="T45" s="54" t="s">
        <v>8</v>
      </c>
      <c r="U45" s="54" t="s">
        <v>44</v>
      </c>
      <c r="V45" s="54" t="s">
        <v>30</v>
      </c>
      <c r="W45" s="54" t="s">
        <v>31</v>
      </c>
      <c r="X45" s="54" t="s">
        <v>32</v>
      </c>
      <c r="Y45" s="54" t="s">
        <v>51</v>
      </c>
      <c r="Z45" s="55" t="s">
        <v>43</v>
      </c>
      <c r="AA45" s="56" t="s">
        <v>20</v>
      </c>
      <c r="AB45" s="57" t="s">
        <v>21</v>
      </c>
      <c r="AC45" s="57" t="s">
        <v>22</v>
      </c>
      <c r="AD45" s="57" t="s">
        <v>23</v>
      </c>
      <c r="AE45" s="57" t="s">
        <v>24</v>
      </c>
      <c r="AF45" s="80" t="s">
        <v>9</v>
      </c>
      <c r="AG45" s="81" t="s">
        <v>40</v>
      </c>
      <c r="AH45" s="77" t="s">
        <v>41</v>
      </c>
      <c r="AI45" s="58" t="s">
        <v>42</v>
      </c>
      <c r="AJ45" s="59" t="s">
        <v>29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x14ac:dyDescent="0.2">
      <c r="A46" s="46">
        <v>41821</v>
      </c>
      <c r="B46" s="83">
        <f>+B25-B5</f>
        <v>0</v>
      </c>
      <c r="C46" s="83">
        <f t="shared" ref="C46:L46" si="18">+C25-C5</f>
        <v>0</v>
      </c>
      <c r="D46" s="83">
        <f t="shared" si="18"/>
        <v>0</v>
      </c>
      <c r="E46" s="83">
        <f t="shared" si="18"/>
        <v>0</v>
      </c>
      <c r="F46" s="83">
        <f t="shared" si="18"/>
        <v>0</v>
      </c>
      <c r="G46" s="83">
        <f t="shared" si="18"/>
        <v>0</v>
      </c>
      <c r="H46" s="83">
        <f t="shared" si="18"/>
        <v>11</v>
      </c>
      <c r="I46" s="83">
        <f t="shared" si="18"/>
        <v>0</v>
      </c>
      <c r="J46" s="83">
        <f t="shared" si="18"/>
        <v>0</v>
      </c>
      <c r="K46" s="83">
        <f t="shared" ref="K46:K57" si="19">SUM(H46:J46)</f>
        <v>11</v>
      </c>
      <c r="L46" s="83">
        <f t="shared" si="18"/>
        <v>0</v>
      </c>
      <c r="M46" s="84">
        <f t="shared" ref="M46:M57" si="20">SUM(B46:J46)+L46</f>
        <v>11</v>
      </c>
      <c r="N46" s="85">
        <f>+N25-N5</f>
        <v>0</v>
      </c>
      <c r="O46" s="86">
        <f t="shared" ref="O46:O57" si="21">SUM(N46:N46)</f>
        <v>0</v>
      </c>
      <c r="P46" s="87">
        <f t="shared" ref="P46:Y46" si="22">+P25-P5</f>
        <v>0</v>
      </c>
      <c r="Q46" s="88">
        <f t="shared" si="22"/>
        <v>27</v>
      </c>
      <c r="R46" s="88">
        <f t="shared" si="22"/>
        <v>0</v>
      </c>
      <c r="S46" s="88">
        <f t="shared" si="22"/>
        <v>0</v>
      </c>
      <c r="T46" s="88">
        <f t="shared" si="22"/>
        <v>0</v>
      </c>
      <c r="U46" s="88">
        <f t="shared" si="22"/>
        <v>1</v>
      </c>
      <c r="V46" s="88">
        <f t="shared" si="22"/>
        <v>-101</v>
      </c>
      <c r="W46" s="88">
        <f t="shared" si="22"/>
        <v>0</v>
      </c>
      <c r="X46" s="88">
        <f>+W46+V46</f>
        <v>-101</v>
      </c>
      <c r="Y46" s="88">
        <f t="shared" si="22"/>
        <v>0</v>
      </c>
      <c r="Z46" s="89">
        <f>SUM(P46:Y46)-X46</f>
        <v>-73</v>
      </c>
      <c r="AA46" s="34">
        <f t="shared" ref="AA46:AG46" si="23">+AA25-AA5</f>
        <v>0</v>
      </c>
      <c r="AB46" s="34">
        <f t="shared" si="23"/>
        <v>0</v>
      </c>
      <c r="AC46" s="34">
        <f t="shared" si="23"/>
        <v>0</v>
      </c>
      <c r="AD46" s="34">
        <f t="shared" si="23"/>
        <v>-1</v>
      </c>
      <c r="AE46" s="34">
        <f t="shared" si="23"/>
        <v>-1</v>
      </c>
      <c r="AF46" s="34">
        <f t="shared" si="23"/>
        <v>13</v>
      </c>
      <c r="AG46" s="36">
        <f t="shared" si="23"/>
        <v>-13</v>
      </c>
      <c r="AH46" s="78">
        <f>+AG46+AF46</f>
        <v>0</v>
      </c>
      <c r="AI46" s="94">
        <f>SUM(AA46:AG46)</f>
        <v>-2</v>
      </c>
      <c r="AJ46" s="95">
        <f>SUM(AI46,Z46,O46,M46)</f>
        <v>-64</v>
      </c>
    </row>
    <row r="47" spans="1:46" x14ac:dyDescent="0.2">
      <c r="A47" s="47">
        <f>A46+31</f>
        <v>41852</v>
      </c>
      <c r="B47" s="83">
        <f t="shared" ref="B47:L47" si="24">+B26-B6</f>
        <v>0</v>
      </c>
      <c r="C47" s="83">
        <f t="shared" si="24"/>
        <v>0</v>
      </c>
      <c r="D47" s="83">
        <f t="shared" si="24"/>
        <v>0</v>
      </c>
      <c r="E47" s="83">
        <f t="shared" si="24"/>
        <v>0</v>
      </c>
      <c r="F47" s="83">
        <f t="shared" si="24"/>
        <v>0</v>
      </c>
      <c r="G47" s="83">
        <f t="shared" si="24"/>
        <v>0</v>
      </c>
      <c r="H47" s="83">
        <f t="shared" si="24"/>
        <v>11</v>
      </c>
      <c r="I47" s="83">
        <f t="shared" si="24"/>
        <v>0</v>
      </c>
      <c r="J47" s="83">
        <f t="shared" si="24"/>
        <v>0</v>
      </c>
      <c r="K47" s="83">
        <f t="shared" si="19"/>
        <v>11</v>
      </c>
      <c r="L47" s="83">
        <f t="shared" si="24"/>
        <v>0</v>
      </c>
      <c r="M47" s="84">
        <f t="shared" si="20"/>
        <v>11</v>
      </c>
      <c r="N47" s="85">
        <f t="shared" ref="N47:N53" si="25">+N26-N6</f>
        <v>0</v>
      </c>
      <c r="O47" s="98">
        <f t="shared" si="21"/>
        <v>0</v>
      </c>
      <c r="P47" s="87">
        <f t="shared" ref="P47:Y47" si="26">+P26-P6</f>
        <v>0</v>
      </c>
      <c r="Q47" s="88">
        <f t="shared" si="26"/>
        <v>19</v>
      </c>
      <c r="R47" s="88">
        <f t="shared" si="26"/>
        <v>0</v>
      </c>
      <c r="S47" s="88">
        <f t="shared" si="26"/>
        <v>0</v>
      </c>
      <c r="T47" s="88">
        <f t="shared" si="26"/>
        <v>0</v>
      </c>
      <c r="U47" s="88">
        <f t="shared" si="26"/>
        <v>1</v>
      </c>
      <c r="V47" s="88">
        <f t="shared" si="26"/>
        <v>-188</v>
      </c>
      <c r="W47" s="88">
        <f t="shared" si="26"/>
        <v>0</v>
      </c>
      <c r="X47" s="88">
        <f t="shared" ref="X47:X53" si="27">+W47+V47</f>
        <v>-188</v>
      </c>
      <c r="Y47" s="88">
        <f t="shared" si="26"/>
        <v>0</v>
      </c>
      <c r="Z47" s="89">
        <f t="shared" ref="Z47:Z57" si="28">SUM(P47:Y47)-X47</f>
        <v>-168</v>
      </c>
      <c r="AA47" s="34">
        <f t="shared" ref="AA47:AG47" si="29">+AA26-AA6</f>
        <v>0</v>
      </c>
      <c r="AB47" s="34">
        <f t="shared" si="29"/>
        <v>0</v>
      </c>
      <c r="AC47" s="34">
        <f t="shared" si="29"/>
        <v>0</v>
      </c>
      <c r="AD47" s="34">
        <f t="shared" si="29"/>
        <v>0</v>
      </c>
      <c r="AE47" s="34">
        <f t="shared" si="29"/>
        <v>-1</v>
      </c>
      <c r="AF47" s="34">
        <f t="shared" si="29"/>
        <v>11</v>
      </c>
      <c r="AG47" s="36">
        <f t="shared" si="29"/>
        <v>-11</v>
      </c>
      <c r="AH47" s="78">
        <f t="shared" ref="AH47:AH53" si="30">+AG47+AF47</f>
        <v>0</v>
      </c>
      <c r="AI47" s="94">
        <f t="shared" ref="AI47:AI57" si="31">SUM(AA47:AG47)</f>
        <v>-1</v>
      </c>
      <c r="AJ47" s="95">
        <f t="shared" ref="AJ47:AJ57" si="32">SUM(AI47,Z47,O47,M47)</f>
        <v>-158</v>
      </c>
      <c r="AK47" s="125"/>
      <c r="AL47" s="125"/>
    </row>
    <row r="48" spans="1:46" x14ac:dyDescent="0.2">
      <c r="A48" s="46">
        <f t="shared" ref="A48:A57" si="33">A47+31</f>
        <v>41883</v>
      </c>
      <c r="B48" s="83">
        <f t="shared" ref="B48:L48" si="34">+B27-B7</f>
        <v>0</v>
      </c>
      <c r="C48" s="83">
        <f t="shared" si="34"/>
        <v>0</v>
      </c>
      <c r="D48" s="83">
        <f t="shared" si="34"/>
        <v>0</v>
      </c>
      <c r="E48" s="83">
        <f t="shared" si="34"/>
        <v>0</v>
      </c>
      <c r="F48" s="83">
        <f t="shared" si="34"/>
        <v>0</v>
      </c>
      <c r="G48" s="83">
        <f t="shared" si="34"/>
        <v>0</v>
      </c>
      <c r="H48" s="83">
        <f t="shared" si="34"/>
        <v>10</v>
      </c>
      <c r="I48" s="83">
        <f t="shared" si="34"/>
        <v>0</v>
      </c>
      <c r="J48" s="83">
        <f t="shared" si="34"/>
        <v>0</v>
      </c>
      <c r="K48" s="83">
        <f t="shared" si="19"/>
        <v>10</v>
      </c>
      <c r="L48" s="83">
        <f t="shared" si="34"/>
        <v>0</v>
      </c>
      <c r="M48" s="84">
        <f t="shared" si="20"/>
        <v>10</v>
      </c>
      <c r="N48" s="85">
        <f t="shared" si="25"/>
        <v>0</v>
      </c>
      <c r="O48" s="86">
        <f t="shared" si="21"/>
        <v>0</v>
      </c>
      <c r="P48" s="87">
        <f t="shared" ref="P48:Y48" si="35">+P27-P7</f>
        <v>0</v>
      </c>
      <c r="Q48" s="88">
        <f t="shared" si="35"/>
        <v>27</v>
      </c>
      <c r="R48" s="88">
        <f t="shared" si="35"/>
        <v>0</v>
      </c>
      <c r="S48" s="88">
        <f t="shared" si="35"/>
        <v>0</v>
      </c>
      <c r="T48" s="88">
        <f t="shared" si="35"/>
        <v>0</v>
      </c>
      <c r="U48" s="88">
        <f t="shared" si="35"/>
        <v>0</v>
      </c>
      <c r="V48" s="88">
        <f t="shared" si="35"/>
        <v>-201</v>
      </c>
      <c r="W48" s="88">
        <f t="shared" si="35"/>
        <v>0</v>
      </c>
      <c r="X48" s="88">
        <f t="shared" si="27"/>
        <v>-201</v>
      </c>
      <c r="Y48" s="88">
        <f t="shared" si="35"/>
        <v>0</v>
      </c>
      <c r="Z48" s="89">
        <f t="shared" si="28"/>
        <v>-174</v>
      </c>
      <c r="AA48" s="34">
        <f t="shared" ref="AA48:AG48" si="36">+AA27-AA7</f>
        <v>0</v>
      </c>
      <c r="AB48" s="34">
        <f t="shared" si="36"/>
        <v>0</v>
      </c>
      <c r="AC48" s="34">
        <f t="shared" si="36"/>
        <v>0</v>
      </c>
      <c r="AD48" s="34">
        <f t="shared" si="36"/>
        <v>0</v>
      </c>
      <c r="AE48" s="34">
        <f t="shared" si="36"/>
        <v>-1</v>
      </c>
      <c r="AF48" s="34">
        <f t="shared" si="36"/>
        <v>0</v>
      </c>
      <c r="AG48" s="36">
        <f t="shared" si="36"/>
        <v>0</v>
      </c>
      <c r="AH48" s="78">
        <f t="shared" si="30"/>
        <v>0</v>
      </c>
      <c r="AI48" s="94">
        <f t="shared" si="31"/>
        <v>-1</v>
      </c>
      <c r="AJ48" s="95">
        <f t="shared" si="32"/>
        <v>-165</v>
      </c>
    </row>
    <row r="49" spans="1:36" x14ac:dyDescent="0.2">
      <c r="A49" s="47">
        <f t="shared" si="33"/>
        <v>41914</v>
      </c>
      <c r="B49" s="83">
        <f t="shared" ref="B49:L49" si="37">+B28-B8</f>
        <v>0</v>
      </c>
      <c r="C49" s="83">
        <f t="shared" si="37"/>
        <v>0</v>
      </c>
      <c r="D49" s="83">
        <f t="shared" si="37"/>
        <v>0</v>
      </c>
      <c r="E49" s="83">
        <f t="shared" si="37"/>
        <v>0</v>
      </c>
      <c r="F49" s="83">
        <f t="shared" si="37"/>
        <v>0</v>
      </c>
      <c r="G49" s="83">
        <f t="shared" si="37"/>
        <v>0</v>
      </c>
      <c r="H49" s="83">
        <f t="shared" si="37"/>
        <v>9</v>
      </c>
      <c r="I49" s="83">
        <f t="shared" si="37"/>
        <v>0</v>
      </c>
      <c r="J49" s="83">
        <f t="shared" si="37"/>
        <v>0</v>
      </c>
      <c r="K49" s="83">
        <f t="shared" si="19"/>
        <v>9</v>
      </c>
      <c r="L49" s="83">
        <f t="shared" si="37"/>
        <v>0</v>
      </c>
      <c r="M49" s="84">
        <f t="shared" si="20"/>
        <v>9</v>
      </c>
      <c r="N49" s="85">
        <f t="shared" si="25"/>
        <v>0</v>
      </c>
      <c r="O49" s="98">
        <f t="shared" si="21"/>
        <v>0</v>
      </c>
      <c r="P49" s="87">
        <f t="shared" ref="P49:Y49" si="38">+P28-P8</f>
        <v>-1</v>
      </c>
      <c r="Q49" s="88">
        <f t="shared" si="38"/>
        <v>33</v>
      </c>
      <c r="R49" s="88">
        <f t="shared" si="38"/>
        <v>0</v>
      </c>
      <c r="S49" s="88">
        <f t="shared" si="38"/>
        <v>0</v>
      </c>
      <c r="T49" s="88">
        <f t="shared" si="38"/>
        <v>0</v>
      </c>
      <c r="U49" s="88">
        <f t="shared" si="38"/>
        <v>0</v>
      </c>
      <c r="V49" s="88">
        <f t="shared" si="38"/>
        <v>-197</v>
      </c>
      <c r="W49" s="88">
        <f t="shared" si="38"/>
        <v>0</v>
      </c>
      <c r="X49" s="88">
        <f t="shared" si="27"/>
        <v>-197</v>
      </c>
      <c r="Y49" s="88">
        <f t="shared" si="38"/>
        <v>0</v>
      </c>
      <c r="Z49" s="89">
        <f t="shared" si="28"/>
        <v>-165</v>
      </c>
      <c r="AA49" s="34">
        <f t="shared" ref="AA49:AG49" si="39">+AA28-AA8</f>
        <v>0</v>
      </c>
      <c r="AB49" s="34">
        <f t="shared" si="39"/>
        <v>0</v>
      </c>
      <c r="AC49" s="34">
        <f t="shared" si="39"/>
        <v>0</v>
      </c>
      <c r="AD49" s="34">
        <f t="shared" si="39"/>
        <v>0</v>
      </c>
      <c r="AE49" s="34">
        <f t="shared" si="39"/>
        <v>-1</v>
      </c>
      <c r="AF49" s="34">
        <f t="shared" si="39"/>
        <v>0</v>
      </c>
      <c r="AG49" s="36">
        <f t="shared" si="39"/>
        <v>0</v>
      </c>
      <c r="AH49" s="78">
        <f t="shared" si="30"/>
        <v>0</v>
      </c>
      <c r="AI49" s="94">
        <f t="shared" si="31"/>
        <v>-1</v>
      </c>
      <c r="AJ49" s="95">
        <f t="shared" si="32"/>
        <v>-157</v>
      </c>
    </row>
    <row r="50" spans="1:36" x14ac:dyDescent="0.2">
      <c r="A50" s="46">
        <f t="shared" si="33"/>
        <v>41945</v>
      </c>
      <c r="B50" s="83">
        <f t="shared" ref="B50:L50" si="40">+B29-B9</f>
        <v>0</v>
      </c>
      <c r="C50" s="83">
        <f t="shared" si="40"/>
        <v>0</v>
      </c>
      <c r="D50" s="83">
        <f t="shared" si="40"/>
        <v>0</v>
      </c>
      <c r="E50" s="83">
        <f t="shared" si="40"/>
        <v>0</v>
      </c>
      <c r="F50" s="83">
        <f t="shared" si="40"/>
        <v>0</v>
      </c>
      <c r="G50" s="83">
        <f t="shared" si="40"/>
        <v>0</v>
      </c>
      <c r="H50" s="83">
        <f t="shared" si="40"/>
        <v>12</v>
      </c>
      <c r="I50" s="83">
        <f t="shared" si="40"/>
        <v>0</v>
      </c>
      <c r="J50" s="83">
        <f t="shared" si="40"/>
        <v>0</v>
      </c>
      <c r="K50" s="83">
        <f t="shared" si="19"/>
        <v>12</v>
      </c>
      <c r="L50" s="83">
        <f t="shared" si="40"/>
        <v>0</v>
      </c>
      <c r="M50" s="84">
        <f t="shared" si="20"/>
        <v>12</v>
      </c>
      <c r="N50" s="85">
        <f t="shared" si="25"/>
        <v>0</v>
      </c>
      <c r="O50" s="86">
        <f t="shared" si="21"/>
        <v>0</v>
      </c>
      <c r="P50" s="87">
        <f t="shared" ref="P50:Y50" si="41">+P29-P9</f>
        <v>-1</v>
      </c>
      <c r="Q50" s="88">
        <f t="shared" si="41"/>
        <v>31</v>
      </c>
      <c r="R50" s="88">
        <f t="shared" si="41"/>
        <v>0</v>
      </c>
      <c r="S50" s="88">
        <f t="shared" si="41"/>
        <v>0</v>
      </c>
      <c r="T50" s="88">
        <f t="shared" si="41"/>
        <v>0</v>
      </c>
      <c r="U50" s="88">
        <f t="shared" si="41"/>
        <v>1</v>
      </c>
      <c r="V50" s="88">
        <f t="shared" si="41"/>
        <v>-210</v>
      </c>
      <c r="W50" s="88">
        <f t="shared" si="41"/>
        <v>0</v>
      </c>
      <c r="X50" s="88">
        <f t="shared" si="27"/>
        <v>-210</v>
      </c>
      <c r="Y50" s="88">
        <f t="shared" si="41"/>
        <v>0</v>
      </c>
      <c r="Z50" s="89">
        <f t="shared" si="28"/>
        <v>-179</v>
      </c>
      <c r="AA50" s="34">
        <f t="shared" ref="AA50:AG50" si="42">+AA29-AA9</f>
        <v>0</v>
      </c>
      <c r="AB50" s="34">
        <f t="shared" si="42"/>
        <v>0</v>
      </c>
      <c r="AC50" s="34">
        <f t="shared" si="42"/>
        <v>0</v>
      </c>
      <c r="AD50" s="34">
        <f t="shared" si="42"/>
        <v>0</v>
      </c>
      <c r="AE50" s="34">
        <f t="shared" si="42"/>
        <v>-3</v>
      </c>
      <c r="AF50" s="34">
        <f t="shared" si="42"/>
        <v>0</v>
      </c>
      <c r="AG50" s="36">
        <f t="shared" si="42"/>
        <v>0</v>
      </c>
      <c r="AH50" s="78">
        <f t="shared" si="30"/>
        <v>0</v>
      </c>
      <c r="AI50" s="94">
        <f t="shared" si="31"/>
        <v>-3</v>
      </c>
      <c r="AJ50" s="95">
        <f t="shared" si="32"/>
        <v>-170</v>
      </c>
    </row>
    <row r="51" spans="1:36" x14ac:dyDescent="0.2">
      <c r="A51" s="47">
        <f t="shared" si="33"/>
        <v>41976</v>
      </c>
      <c r="B51" s="83">
        <f t="shared" ref="B51:L51" si="43">+B30-B10</f>
        <v>0</v>
      </c>
      <c r="C51" s="83">
        <f t="shared" si="43"/>
        <v>0</v>
      </c>
      <c r="D51" s="83">
        <f t="shared" si="43"/>
        <v>0</v>
      </c>
      <c r="E51" s="83">
        <f t="shared" si="43"/>
        <v>0</v>
      </c>
      <c r="F51" s="83">
        <f t="shared" si="43"/>
        <v>0</v>
      </c>
      <c r="G51" s="83">
        <f t="shared" si="43"/>
        <v>0</v>
      </c>
      <c r="H51" s="83">
        <f t="shared" si="43"/>
        <v>11</v>
      </c>
      <c r="I51" s="83">
        <f t="shared" si="43"/>
        <v>0</v>
      </c>
      <c r="J51" s="83">
        <f t="shared" si="43"/>
        <v>0</v>
      </c>
      <c r="K51" s="83">
        <f t="shared" si="19"/>
        <v>11</v>
      </c>
      <c r="L51" s="83">
        <f t="shared" si="43"/>
        <v>0</v>
      </c>
      <c r="M51" s="84">
        <f t="shared" si="20"/>
        <v>11</v>
      </c>
      <c r="N51" s="85">
        <f t="shared" si="25"/>
        <v>0</v>
      </c>
      <c r="O51" s="98">
        <f t="shared" si="21"/>
        <v>0</v>
      </c>
      <c r="P51" s="87">
        <f t="shared" ref="P51:Y51" si="44">+P30-P10</f>
        <v>0</v>
      </c>
      <c r="Q51" s="88">
        <f t="shared" si="44"/>
        <v>31</v>
      </c>
      <c r="R51" s="88">
        <f t="shared" si="44"/>
        <v>0</v>
      </c>
      <c r="S51" s="88">
        <f t="shared" si="44"/>
        <v>0</v>
      </c>
      <c r="T51" s="88">
        <f t="shared" si="44"/>
        <v>0</v>
      </c>
      <c r="U51" s="88">
        <f t="shared" si="44"/>
        <v>0</v>
      </c>
      <c r="V51" s="88">
        <f t="shared" si="44"/>
        <v>-221</v>
      </c>
      <c r="W51" s="88">
        <f t="shared" si="44"/>
        <v>0</v>
      </c>
      <c r="X51" s="88">
        <f t="shared" si="27"/>
        <v>-221</v>
      </c>
      <c r="Y51" s="88">
        <f t="shared" si="44"/>
        <v>0</v>
      </c>
      <c r="Z51" s="89">
        <f t="shared" si="28"/>
        <v>-190</v>
      </c>
      <c r="AA51" s="34">
        <f t="shared" ref="AA51:AG51" si="45">+AA30-AA10</f>
        <v>0</v>
      </c>
      <c r="AB51" s="34">
        <f t="shared" si="45"/>
        <v>0</v>
      </c>
      <c r="AC51" s="34">
        <f t="shared" si="45"/>
        <v>0</v>
      </c>
      <c r="AD51" s="34">
        <f t="shared" si="45"/>
        <v>0</v>
      </c>
      <c r="AE51" s="34">
        <f t="shared" si="45"/>
        <v>-4</v>
      </c>
      <c r="AF51" s="34">
        <f t="shared" si="45"/>
        <v>0</v>
      </c>
      <c r="AG51" s="36">
        <f t="shared" si="45"/>
        <v>0</v>
      </c>
      <c r="AH51" s="78">
        <f t="shared" si="30"/>
        <v>0</v>
      </c>
      <c r="AI51" s="94">
        <f t="shared" si="31"/>
        <v>-4</v>
      </c>
      <c r="AJ51" s="95">
        <f t="shared" si="32"/>
        <v>-183</v>
      </c>
    </row>
    <row r="52" spans="1:36" x14ac:dyDescent="0.2">
      <c r="A52" s="46">
        <f t="shared" si="33"/>
        <v>42007</v>
      </c>
      <c r="B52" s="83">
        <f t="shared" ref="B52:L52" si="46">+B31-B11</f>
        <v>0</v>
      </c>
      <c r="C52" s="83">
        <f t="shared" si="46"/>
        <v>0</v>
      </c>
      <c r="D52" s="83">
        <f t="shared" si="46"/>
        <v>0</v>
      </c>
      <c r="E52" s="83">
        <f t="shared" si="46"/>
        <v>0</v>
      </c>
      <c r="F52" s="83">
        <f t="shared" si="46"/>
        <v>0</v>
      </c>
      <c r="G52" s="83">
        <f t="shared" si="46"/>
        <v>0</v>
      </c>
      <c r="H52" s="83">
        <f t="shared" si="46"/>
        <v>13</v>
      </c>
      <c r="I52" s="83">
        <f t="shared" si="46"/>
        <v>0</v>
      </c>
      <c r="J52" s="83">
        <f t="shared" si="46"/>
        <v>0</v>
      </c>
      <c r="K52" s="83">
        <f t="shared" si="19"/>
        <v>13</v>
      </c>
      <c r="L52" s="83">
        <f t="shared" si="46"/>
        <v>0</v>
      </c>
      <c r="M52" s="84">
        <f t="shared" si="20"/>
        <v>13</v>
      </c>
      <c r="N52" s="85">
        <f t="shared" si="25"/>
        <v>0</v>
      </c>
      <c r="O52" s="86">
        <f t="shared" si="21"/>
        <v>0</v>
      </c>
      <c r="P52" s="87">
        <f t="shared" ref="P52:Y52" si="47">+P31-P11</f>
        <v>0</v>
      </c>
      <c r="Q52" s="88">
        <f t="shared" si="47"/>
        <v>28</v>
      </c>
      <c r="R52" s="88">
        <f t="shared" si="47"/>
        <v>0</v>
      </c>
      <c r="S52" s="88">
        <f t="shared" si="47"/>
        <v>0</v>
      </c>
      <c r="T52" s="88">
        <f t="shared" si="47"/>
        <v>0</v>
      </c>
      <c r="U52" s="88">
        <f t="shared" si="47"/>
        <v>0</v>
      </c>
      <c r="V52" s="88">
        <f t="shared" si="47"/>
        <v>-196</v>
      </c>
      <c r="W52" s="88">
        <f t="shared" si="47"/>
        <v>0</v>
      </c>
      <c r="X52" s="88">
        <f t="shared" si="27"/>
        <v>-196</v>
      </c>
      <c r="Y52" s="88">
        <f t="shared" si="47"/>
        <v>0</v>
      </c>
      <c r="Z52" s="89">
        <f t="shared" si="28"/>
        <v>-168</v>
      </c>
      <c r="AA52" s="34">
        <f t="shared" ref="AA52:AG52" si="48">+AA31-AA11</f>
        <v>0</v>
      </c>
      <c r="AB52" s="34">
        <f t="shared" si="48"/>
        <v>0</v>
      </c>
      <c r="AC52" s="34">
        <f t="shared" si="48"/>
        <v>0</v>
      </c>
      <c r="AD52" s="34">
        <f t="shared" si="48"/>
        <v>-1</v>
      </c>
      <c r="AE52" s="34">
        <f t="shared" si="48"/>
        <v>-1</v>
      </c>
      <c r="AF52" s="34">
        <f t="shared" si="48"/>
        <v>0</v>
      </c>
      <c r="AG52" s="36">
        <f t="shared" si="48"/>
        <v>0</v>
      </c>
      <c r="AH52" s="78">
        <f t="shared" si="30"/>
        <v>0</v>
      </c>
      <c r="AI52" s="94">
        <f t="shared" si="31"/>
        <v>-2</v>
      </c>
      <c r="AJ52" s="95">
        <f t="shared" si="32"/>
        <v>-157</v>
      </c>
    </row>
    <row r="53" spans="1:36" x14ac:dyDescent="0.2">
      <c r="A53" s="47">
        <f t="shared" si="33"/>
        <v>42038</v>
      </c>
      <c r="B53" s="83">
        <f t="shared" ref="B53:L53" si="49">+B32-B12</f>
        <v>0</v>
      </c>
      <c r="C53" s="83">
        <f t="shared" si="49"/>
        <v>0</v>
      </c>
      <c r="D53" s="83">
        <f t="shared" si="49"/>
        <v>0</v>
      </c>
      <c r="E53" s="83">
        <f t="shared" si="49"/>
        <v>0</v>
      </c>
      <c r="F53" s="83">
        <f t="shared" si="49"/>
        <v>0</v>
      </c>
      <c r="G53" s="83">
        <f t="shared" si="49"/>
        <v>0</v>
      </c>
      <c r="H53" s="83">
        <f t="shared" si="49"/>
        <v>23</v>
      </c>
      <c r="I53" s="83">
        <f t="shared" si="49"/>
        <v>0</v>
      </c>
      <c r="J53" s="83">
        <f t="shared" si="49"/>
        <v>0</v>
      </c>
      <c r="K53" s="83">
        <f t="shared" si="19"/>
        <v>23</v>
      </c>
      <c r="L53" s="83">
        <f t="shared" si="49"/>
        <v>0</v>
      </c>
      <c r="M53" s="84">
        <f t="shared" si="20"/>
        <v>23</v>
      </c>
      <c r="N53" s="85">
        <f t="shared" si="25"/>
        <v>0</v>
      </c>
      <c r="O53" s="98">
        <f t="shared" si="21"/>
        <v>0</v>
      </c>
      <c r="P53" s="87">
        <f t="shared" ref="P53:Y53" si="50">+P32-P12</f>
        <v>0</v>
      </c>
      <c r="Q53" s="88">
        <f t="shared" si="50"/>
        <v>26</v>
      </c>
      <c r="R53" s="88">
        <f t="shared" si="50"/>
        <v>0</v>
      </c>
      <c r="S53" s="88">
        <f t="shared" si="50"/>
        <v>0</v>
      </c>
      <c r="T53" s="88">
        <f t="shared" si="50"/>
        <v>0</v>
      </c>
      <c r="U53" s="88">
        <f t="shared" si="50"/>
        <v>1</v>
      </c>
      <c r="V53" s="88">
        <f t="shared" si="50"/>
        <v>-173</v>
      </c>
      <c r="W53" s="88">
        <f t="shared" si="50"/>
        <v>0</v>
      </c>
      <c r="X53" s="88">
        <f t="shared" si="27"/>
        <v>-173</v>
      </c>
      <c r="Y53" s="88">
        <f t="shared" si="50"/>
        <v>0</v>
      </c>
      <c r="Z53" s="89">
        <f t="shared" si="28"/>
        <v>-146</v>
      </c>
      <c r="AA53" s="34">
        <f t="shared" ref="AA53:AG53" si="51">+AA32-AA12</f>
        <v>0</v>
      </c>
      <c r="AB53" s="34">
        <f t="shared" si="51"/>
        <v>0</v>
      </c>
      <c r="AC53" s="34">
        <f t="shared" si="51"/>
        <v>0</v>
      </c>
      <c r="AD53" s="34">
        <f t="shared" si="51"/>
        <v>-3</v>
      </c>
      <c r="AE53" s="34">
        <f t="shared" si="51"/>
        <v>0</v>
      </c>
      <c r="AF53" s="34">
        <f t="shared" si="51"/>
        <v>0</v>
      </c>
      <c r="AG53" s="36">
        <f t="shared" si="51"/>
        <v>0</v>
      </c>
      <c r="AH53" s="78">
        <f t="shared" si="30"/>
        <v>0</v>
      </c>
      <c r="AI53" s="94">
        <f t="shared" si="31"/>
        <v>-3</v>
      </c>
      <c r="AJ53" s="95">
        <f t="shared" si="32"/>
        <v>-126</v>
      </c>
    </row>
    <row r="54" spans="1:36" x14ac:dyDescent="0.2">
      <c r="A54" s="46">
        <f t="shared" si="33"/>
        <v>42069</v>
      </c>
      <c r="B54" s="83"/>
      <c r="C54" s="83"/>
      <c r="D54" s="83"/>
      <c r="E54" s="83"/>
      <c r="F54" s="83"/>
      <c r="G54" s="83"/>
      <c r="H54" s="83"/>
      <c r="I54" s="83"/>
      <c r="J54" s="83"/>
      <c r="K54" s="83">
        <f t="shared" si="19"/>
        <v>0</v>
      </c>
      <c r="L54" s="83"/>
      <c r="M54" s="84">
        <f t="shared" si="20"/>
        <v>0</v>
      </c>
      <c r="N54" s="85"/>
      <c r="O54" s="86">
        <f t="shared" si="21"/>
        <v>0</v>
      </c>
      <c r="P54" s="87"/>
      <c r="Q54" s="88"/>
      <c r="R54" s="88"/>
      <c r="S54" s="88"/>
      <c r="T54" s="88"/>
      <c r="U54" s="88"/>
      <c r="V54" s="88"/>
      <c r="W54" s="88"/>
      <c r="X54" s="88">
        <f>SUM(V54:W54)</f>
        <v>0</v>
      </c>
      <c r="Y54" s="88"/>
      <c r="Z54" s="89">
        <f t="shared" si="28"/>
        <v>0</v>
      </c>
      <c r="AA54" s="90"/>
      <c r="AB54" s="91"/>
      <c r="AC54" s="91"/>
      <c r="AD54" s="91"/>
      <c r="AE54" s="91"/>
      <c r="AF54" s="91"/>
      <c r="AG54" s="92"/>
      <c r="AH54" s="93">
        <f>SUM(AF54:AG54)</f>
        <v>0</v>
      </c>
      <c r="AI54" s="94">
        <f t="shared" si="31"/>
        <v>0</v>
      </c>
      <c r="AJ54" s="95">
        <f t="shared" si="32"/>
        <v>0</v>
      </c>
    </row>
    <row r="55" spans="1:36" x14ac:dyDescent="0.2">
      <c r="A55" s="47">
        <f t="shared" si="33"/>
        <v>42100</v>
      </c>
      <c r="B55" s="96"/>
      <c r="C55" s="96"/>
      <c r="D55" s="96"/>
      <c r="E55" s="96"/>
      <c r="F55" s="96"/>
      <c r="G55" s="96"/>
      <c r="H55" s="96"/>
      <c r="I55" s="96"/>
      <c r="J55" s="96"/>
      <c r="K55" s="83">
        <f t="shared" si="19"/>
        <v>0</v>
      </c>
      <c r="L55" s="83"/>
      <c r="M55" s="84">
        <f t="shared" si="20"/>
        <v>0</v>
      </c>
      <c r="N55" s="97"/>
      <c r="O55" s="98">
        <f t="shared" si="21"/>
        <v>0</v>
      </c>
      <c r="P55" s="99"/>
      <c r="Q55" s="100"/>
      <c r="R55" s="100"/>
      <c r="S55" s="100"/>
      <c r="T55" s="100"/>
      <c r="U55" s="100"/>
      <c r="V55" s="100"/>
      <c r="W55" s="100"/>
      <c r="X55" s="88">
        <f>SUM(V55:W55)</f>
        <v>0</v>
      </c>
      <c r="Y55" s="100"/>
      <c r="Z55" s="89">
        <f t="shared" si="28"/>
        <v>0</v>
      </c>
      <c r="AA55" s="101"/>
      <c r="AB55" s="102"/>
      <c r="AC55" s="102"/>
      <c r="AD55" s="102"/>
      <c r="AE55" s="102"/>
      <c r="AF55" s="102"/>
      <c r="AG55" s="103"/>
      <c r="AH55" s="124">
        <f>SUM(AF55:AG55)</f>
        <v>0</v>
      </c>
      <c r="AI55" s="94">
        <f t="shared" si="31"/>
        <v>0</v>
      </c>
      <c r="AJ55" s="95">
        <f t="shared" si="32"/>
        <v>0</v>
      </c>
    </row>
    <row r="56" spans="1:36" x14ac:dyDescent="0.2">
      <c r="A56" s="46">
        <f t="shared" si="33"/>
        <v>42131</v>
      </c>
      <c r="B56" s="83"/>
      <c r="C56" s="83"/>
      <c r="D56" s="83"/>
      <c r="E56" s="83"/>
      <c r="F56" s="83"/>
      <c r="G56" s="83"/>
      <c r="H56" s="83"/>
      <c r="I56" s="83"/>
      <c r="J56" s="83"/>
      <c r="K56" s="83">
        <f t="shared" si="19"/>
        <v>0</v>
      </c>
      <c r="L56" s="83"/>
      <c r="M56" s="84">
        <f t="shared" si="20"/>
        <v>0</v>
      </c>
      <c r="N56" s="85"/>
      <c r="O56" s="86">
        <f t="shared" si="21"/>
        <v>0</v>
      </c>
      <c r="P56" s="87"/>
      <c r="Q56" s="88"/>
      <c r="R56" s="88"/>
      <c r="S56" s="88"/>
      <c r="T56" s="88"/>
      <c r="U56" s="88"/>
      <c r="V56" s="88"/>
      <c r="W56" s="88"/>
      <c r="X56" s="88">
        <f>SUM(V56:W56)</f>
        <v>0</v>
      </c>
      <c r="Y56" s="88"/>
      <c r="Z56" s="89">
        <f t="shared" si="28"/>
        <v>0</v>
      </c>
      <c r="AA56" s="93"/>
      <c r="AB56" s="91"/>
      <c r="AC56" s="91"/>
      <c r="AD56" s="91"/>
      <c r="AE56" s="91"/>
      <c r="AF56" s="91"/>
      <c r="AG56" s="92"/>
      <c r="AH56" s="92">
        <f>SUM(AF56:AG56)</f>
        <v>0</v>
      </c>
      <c r="AI56" s="94">
        <f t="shared" si="31"/>
        <v>0</v>
      </c>
      <c r="AJ56" s="95">
        <f t="shared" si="32"/>
        <v>0</v>
      </c>
    </row>
    <row r="57" spans="1:36" ht="13.5" thickBot="1" x14ac:dyDescent="0.25">
      <c r="A57" s="46">
        <f t="shared" si="33"/>
        <v>42162</v>
      </c>
      <c r="B57" s="83"/>
      <c r="C57" s="83"/>
      <c r="D57" s="83"/>
      <c r="E57" s="83"/>
      <c r="F57" s="83"/>
      <c r="G57" s="83"/>
      <c r="H57" s="83"/>
      <c r="I57" s="83"/>
      <c r="J57" s="83"/>
      <c r="K57" s="83">
        <f t="shared" si="19"/>
        <v>0</v>
      </c>
      <c r="L57" s="83"/>
      <c r="M57" s="84">
        <f t="shared" si="20"/>
        <v>0</v>
      </c>
      <c r="N57" s="85"/>
      <c r="O57" s="104">
        <f t="shared" si="21"/>
        <v>0</v>
      </c>
      <c r="P57" s="87"/>
      <c r="Q57" s="88"/>
      <c r="R57" s="88"/>
      <c r="S57" s="88"/>
      <c r="T57" s="88"/>
      <c r="U57" s="88"/>
      <c r="V57" s="88"/>
      <c r="W57" s="88"/>
      <c r="X57" s="88">
        <f>SUM(V57:W57)</f>
        <v>0</v>
      </c>
      <c r="Y57" s="88"/>
      <c r="Z57" s="89">
        <f t="shared" si="28"/>
        <v>0</v>
      </c>
      <c r="AA57" s="93"/>
      <c r="AB57" s="91"/>
      <c r="AC57" s="91"/>
      <c r="AD57" s="91"/>
      <c r="AE57" s="91"/>
      <c r="AF57" s="105"/>
      <c r="AG57" s="106"/>
      <c r="AH57" s="92">
        <f>SUM(AF57:AG57)</f>
        <v>0</v>
      </c>
      <c r="AI57" s="94">
        <f t="shared" si="31"/>
        <v>0</v>
      </c>
      <c r="AJ57" s="95">
        <f t="shared" si="32"/>
        <v>0</v>
      </c>
    </row>
    <row r="58" spans="1:36" x14ac:dyDescent="0.2">
      <c r="A58" s="9"/>
      <c r="B58" s="108"/>
      <c r="C58" s="108"/>
      <c r="D58" s="108"/>
      <c r="E58" s="108"/>
      <c r="F58" s="108"/>
      <c r="G58" s="108"/>
      <c r="H58" s="108"/>
      <c r="I58" s="108"/>
      <c r="J58" s="108"/>
      <c r="K58" s="110"/>
      <c r="L58" s="122"/>
      <c r="M58" s="120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10"/>
      <c r="AG58" s="109"/>
      <c r="AH58" s="111"/>
      <c r="AI58" s="108"/>
      <c r="AJ58" s="108"/>
    </row>
    <row r="59" spans="1:36" ht="13.5" thickBot="1" x14ac:dyDescent="0.25">
      <c r="A59" s="63" t="s">
        <v>34</v>
      </c>
      <c r="B59" s="83"/>
      <c r="C59" s="83"/>
      <c r="D59" s="83"/>
      <c r="E59" s="83"/>
      <c r="F59" s="83"/>
      <c r="G59" s="83"/>
      <c r="H59" s="83"/>
      <c r="I59" s="83"/>
      <c r="J59" s="83"/>
      <c r="K59" s="83">
        <f>SUM(H59:J59)</f>
        <v>0</v>
      </c>
      <c r="L59" s="121"/>
      <c r="M59" s="119">
        <f>SUM(B59:J59)+L59</f>
        <v>0</v>
      </c>
      <c r="N59" s="85"/>
      <c r="O59" s="104">
        <f>SUM(N59:N59)</f>
        <v>0</v>
      </c>
      <c r="P59" s="87"/>
      <c r="Q59" s="88"/>
      <c r="R59" s="88"/>
      <c r="S59" s="88"/>
      <c r="T59" s="88"/>
      <c r="U59" s="88">
        <v>358</v>
      </c>
      <c r="V59" s="88"/>
      <c r="W59" s="88"/>
      <c r="X59" s="88">
        <f>SUM(V59:W59)</f>
        <v>0</v>
      </c>
      <c r="Y59" s="88"/>
      <c r="Z59" s="89">
        <f>SUM(P59:Y59)-V59-W59</f>
        <v>358</v>
      </c>
      <c r="AA59" s="93"/>
      <c r="AB59" s="91"/>
      <c r="AC59" s="91"/>
      <c r="AD59" s="91"/>
      <c r="AE59" s="91"/>
      <c r="AF59" s="105"/>
      <c r="AG59" s="106"/>
      <c r="AH59" s="107"/>
      <c r="AI59" s="94">
        <f>SUM(AA59:AG59)</f>
        <v>0</v>
      </c>
      <c r="AJ59" s="113">
        <f>SUM(AI59,Z59,O59,M59)</f>
        <v>358</v>
      </c>
    </row>
    <row r="60" spans="1:36" ht="13.5" thickBot="1" x14ac:dyDescent="0.25">
      <c r="A60" s="63" t="s">
        <v>35</v>
      </c>
      <c r="B60" s="83"/>
      <c r="C60" s="83"/>
      <c r="D60" s="83"/>
      <c r="E60" s="83"/>
      <c r="F60" s="83"/>
      <c r="G60" s="83"/>
      <c r="H60" s="83"/>
      <c r="I60" s="83"/>
      <c r="J60" s="83"/>
      <c r="K60" s="83">
        <f>SUM(H60:J60)</f>
        <v>0</v>
      </c>
      <c r="L60" s="123"/>
      <c r="M60" s="119">
        <f>SUM(B60:J60)+L60</f>
        <v>0</v>
      </c>
      <c r="N60" s="85"/>
      <c r="O60" s="104">
        <f>SUM(N60:N60)</f>
        <v>0</v>
      </c>
      <c r="P60" s="87"/>
      <c r="Q60" s="88"/>
      <c r="R60" s="88"/>
      <c r="S60" s="88"/>
      <c r="T60" s="88"/>
      <c r="U60" s="88">
        <v>56</v>
      </c>
      <c r="V60" s="88"/>
      <c r="W60" s="88"/>
      <c r="X60" s="88">
        <f>SUM(V60:W60)</f>
        <v>0</v>
      </c>
      <c r="Y60" s="88"/>
      <c r="Z60" s="89">
        <f>SUM(P60:Y60)-V60-W60</f>
        <v>56</v>
      </c>
      <c r="AA60" s="93"/>
      <c r="AB60" s="91"/>
      <c r="AC60" s="91"/>
      <c r="AD60" s="91"/>
      <c r="AE60" s="91"/>
      <c r="AF60" s="91"/>
      <c r="AG60" s="92"/>
      <c r="AH60" s="115"/>
      <c r="AI60" s="94">
        <f>SUM(AA60:AG60)</f>
        <v>0</v>
      </c>
      <c r="AJ60" s="116">
        <f>SUM(AI60,Z60,O60,M60)</f>
        <v>56</v>
      </c>
    </row>
    <row r="61" spans="1:36" x14ac:dyDescent="0.2">
      <c r="A61" s="9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</row>
    <row r="62" spans="1:36" x14ac:dyDescent="0.2">
      <c r="A62" s="9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</row>
    <row r="64" spans="1:36" x14ac:dyDescent="0.2">
      <c r="B64" t="s">
        <v>53</v>
      </c>
      <c r="C64" t="s">
        <v>50</v>
      </c>
      <c r="D64" t="s">
        <v>52</v>
      </c>
    </row>
    <row r="65" spans="1:4" x14ac:dyDescent="0.2">
      <c r="A65" s="46">
        <v>41821</v>
      </c>
      <c r="B65">
        <v>24362</v>
      </c>
      <c r="C65">
        <v>24298</v>
      </c>
      <c r="D65" s="127">
        <f>+C65-B65</f>
        <v>-64</v>
      </c>
    </row>
    <row r="66" spans="1:4" x14ac:dyDescent="0.2">
      <c r="A66" s="47">
        <f>A65+31</f>
        <v>41852</v>
      </c>
      <c r="B66">
        <v>24389</v>
      </c>
      <c r="C66">
        <v>24230</v>
      </c>
      <c r="D66" s="127">
        <f t="shared" ref="D66:D72" si="52">+C66-B66</f>
        <v>-159</v>
      </c>
    </row>
    <row r="67" spans="1:4" x14ac:dyDescent="0.2">
      <c r="A67" s="46">
        <f t="shared" ref="A67:A72" si="53">A66+31</f>
        <v>41883</v>
      </c>
      <c r="B67">
        <v>24422</v>
      </c>
      <c r="C67">
        <v>24257</v>
      </c>
      <c r="D67" s="127">
        <f t="shared" si="52"/>
        <v>-165</v>
      </c>
    </row>
    <row r="68" spans="1:4" x14ac:dyDescent="0.2">
      <c r="A68" s="47">
        <f t="shared" si="53"/>
        <v>41914</v>
      </c>
      <c r="B68">
        <v>24376</v>
      </c>
      <c r="C68">
        <v>24219</v>
      </c>
      <c r="D68" s="127">
        <f t="shared" si="52"/>
        <v>-157</v>
      </c>
    </row>
    <row r="69" spans="1:4" x14ac:dyDescent="0.2">
      <c r="A69" s="46">
        <f t="shared" si="53"/>
        <v>41945</v>
      </c>
      <c r="B69">
        <v>24308</v>
      </c>
      <c r="C69">
        <v>24136</v>
      </c>
      <c r="D69" s="127">
        <f t="shared" si="52"/>
        <v>-172</v>
      </c>
    </row>
    <row r="70" spans="1:4" x14ac:dyDescent="0.2">
      <c r="A70" s="47">
        <f t="shared" si="53"/>
        <v>41976</v>
      </c>
      <c r="B70">
        <v>24122</v>
      </c>
      <c r="C70">
        <v>23938</v>
      </c>
      <c r="D70" s="127">
        <f t="shared" si="52"/>
        <v>-184</v>
      </c>
    </row>
    <row r="71" spans="1:4" x14ac:dyDescent="0.2">
      <c r="A71" s="46">
        <f t="shared" si="53"/>
        <v>42007</v>
      </c>
      <c r="B71">
        <v>23892</v>
      </c>
      <c r="C71">
        <v>23736</v>
      </c>
      <c r="D71" s="127">
        <f t="shared" si="52"/>
        <v>-156</v>
      </c>
    </row>
    <row r="72" spans="1:4" x14ac:dyDescent="0.2">
      <c r="A72" s="47">
        <f t="shared" si="53"/>
        <v>42038</v>
      </c>
      <c r="B72">
        <v>23880</v>
      </c>
      <c r="C72">
        <v>23754</v>
      </c>
      <c r="D72" s="127">
        <f t="shared" si="52"/>
        <v>-126</v>
      </c>
    </row>
  </sheetData>
  <sheetProtection password="C6C6" sheet="1" objects="1" scenarios="1"/>
  <pageMargins left="0.75" right="0.75" top="1" bottom="1" header="0.5" footer="0.5"/>
  <pageSetup scale="45" fitToHeight="0" orientation="landscape" r:id="rId1"/>
  <headerFooter alignWithMargins="0"/>
  <ignoredErrors>
    <ignoredError sqref="K46:K53 M46:M53 O46:O53 X46:X53 Z46:Z53" formula="1"/>
    <ignoredError sqref="M5 K5:K16 X5:X16 K25:K32 X25:X32 X38:X39 X59:X6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28.7109375" customWidth="1"/>
    <col min="2" max="3" width="6.85546875" bestFit="1" customWidth="1"/>
    <col min="4" max="8" width="5.28515625" bestFit="1" customWidth="1"/>
    <col min="9" max="9" width="6.85546875" bestFit="1" customWidth="1"/>
    <col min="10" max="11" width="5.28515625" bestFit="1" customWidth="1"/>
    <col min="12" max="12" width="6.85546875" bestFit="1" customWidth="1"/>
    <col min="13" max="13" width="6.85546875" customWidth="1"/>
    <col min="14" max="14" width="6.85546875" bestFit="1" customWidth="1"/>
    <col min="15" max="22" width="5.28515625" bestFit="1" customWidth="1"/>
    <col min="23" max="23" width="6.85546875" bestFit="1" customWidth="1"/>
    <col min="24" max="24" width="5.28515625" bestFit="1" customWidth="1"/>
    <col min="25" max="25" width="6.85546875" bestFit="1" customWidth="1"/>
    <col min="26" max="26" width="5.28515625" bestFit="1" customWidth="1"/>
    <col min="27" max="32" width="6.85546875" bestFit="1" customWidth="1"/>
    <col min="33" max="33" width="5.28515625" bestFit="1" customWidth="1"/>
    <col min="34" max="34" width="3.5703125" bestFit="1" customWidth="1"/>
    <col min="35" max="35" width="5.28515625" bestFit="1" customWidth="1"/>
    <col min="36" max="37" width="7.85546875" bestFit="1" customWidth="1"/>
  </cols>
  <sheetData>
    <row r="1" spans="1:47" ht="38.25" x14ac:dyDescent="0.2">
      <c r="A1" s="129" t="s">
        <v>62</v>
      </c>
    </row>
    <row r="2" spans="1:47" x14ac:dyDescent="0.2">
      <c r="A2" s="4" t="s">
        <v>46</v>
      </c>
      <c r="B2" s="3"/>
      <c r="C2" s="3"/>
      <c r="D2" s="3"/>
      <c r="E2" s="3"/>
      <c r="F2" s="3"/>
      <c r="G2" s="3"/>
      <c r="H2" s="3"/>
      <c r="I2" s="3"/>
      <c r="J2" s="3"/>
    </row>
    <row r="3" spans="1:47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47" ht="75" x14ac:dyDescent="0.2">
      <c r="B4" s="48" t="s">
        <v>1</v>
      </c>
      <c r="C4" s="48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65" t="s">
        <v>10</v>
      </c>
      <c r="J4" s="64" t="s">
        <v>11</v>
      </c>
      <c r="K4" s="64" t="s">
        <v>12</v>
      </c>
      <c r="L4" s="64" t="s">
        <v>39</v>
      </c>
      <c r="M4" s="118" t="s">
        <v>48</v>
      </c>
      <c r="N4" s="49" t="s">
        <v>36</v>
      </c>
      <c r="O4" s="50" t="s">
        <v>37</v>
      </c>
      <c r="P4" s="52" t="s">
        <v>38</v>
      </c>
      <c r="Q4" s="53" t="s">
        <v>13</v>
      </c>
      <c r="R4" s="54" t="s">
        <v>15</v>
      </c>
      <c r="S4" s="54" t="s">
        <v>16</v>
      </c>
      <c r="T4" s="54" t="s">
        <v>18</v>
      </c>
      <c r="U4" s="54" t="s">
        <v>8</v>
      </c>
      <c r="V4" s="54" t="s">
        <v>44</v>
      </c>
      <c r="W4" s="54" t="s">
        <v>30</v>
      </c>
      <c r="X4" s="54" t="s">
        <v>31</v>
      </c>
      <c r="Y4" s="54" t="s">
        <v>32</v>
      </c>
      <c r="Z4" s="54" t="s">
        <v>19</v>
      </c>
      <c r="AA4" s="55" t="s">
        <v>43</v>
      </c>
      <c r="AB4" s="56" t="s">
        <v>20</v>
      </c>
      <c r="AC4" s="57" t="s">
        <v>21</v>
      </c>
      <c r="AD4" s="57" t="s">
        <v>22</v>
      </c>
      <c r="AE4" s="57" t="s">
        <v>23</v>
      </c>
      <c r="AF4" s="57" t="s">
        <v>24</v>
      </c>
      <c r="AG4" s="80" t="s">
        <v>9</v>
      </c>
      <c r="AH4" s="81" t="s">
        <v>40</v>
      </c>
      <c r="AI4" s="77" t="s">
        <v>41</v>
      </c>
      <c r="AJ4" s="58" t="s">
        <v>42</v>
      </c>
      <c r="AK4" s="59" t="s">
        <v>29</v>
      </c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x14ac:dyDescent="0.2">
      <c r="A5" s="46">
        <v>41456</v>
      </c>
      <c r="B5" s="83">
        <v>1737</v>
      </c>
      <c r="C5" s="83">
        <v>1018</v>
      </c>
      <c r="D5" s="83">
        <v>772</v>
      </c>
      <c r="E5" s="83">
        <v>475</v>
      </c>
      <c r="F5" s="83">
        <v>431</v>
      </c>
      <c r="G5" s="83">
        <v>165</v>
      </c>
      <c r="H5" s="83">
        <v>174</v>
      </c>
      <c r="I5" s="83">
        <v>2649</v>
      </c>
      <c r="J5" s="83">
        <v>597</v>
      </c>
      <c r="K5" s="83">
        <v>162</v>
      </c>
      <c r="L5" s="83">
        <f>SUM(I5:K5)</f>
        <v>3408</v>
      </c>
      <c r="M5" s="121"/>
      <c r="N5" s="119">
        <f>SUM(B5:K5)+M5</f>
        <v>8180</v>
      </c>
      <c r="O5" s="85">
        <v>247</v>
      </c>
      <c r="P5" s="86">
        <f t="shared" ref="P5:P16" si="0">SUM(O5:O5)</f>
        <v>247</v>
      </c>
      <c r="Q5" s="87">
        <v>585</v>
      </c>
      <c r="R5" s="88">
        <v>764</v>
      </c>
      <c r="S5" s="88">
        <v>188</v>
      </c>
      <c r="T5" s="88">
        <v>496</v>
      </c>
      <c r="U5" s="88">
        <v>479</v>
      </c>
      <c r="V5" s="88">
        <v>454</v>
      </c>
      <c r="W5" s="88">
        <v>2215</v>
      </c>
      <c r="X5" s="88">
        <v>329</v>
      </c>
      <c r="Y5" s="88">
        <f>SUM(W5:X5)</f>
        <v>2544</v>
      </c>
      <c r="Z5" s="88">
        <v>873</v>
      </c>
      <c r="AA5" s="89">
        <f>SUM(Q5:Z5)-Y5</f>
        <v>6383</v>
      </c>
      <c r="AB5" s="34">
        <v>1958</v>
      </c>
      <c r="AC5" s="34">
        <v>2467</v>
      </c>
      <c r="AD5" s="34">
        <v>1669</v>
      </c>
      <c r="AE5" s="34">
        <v>1626</v>
      </c>
      <c r="AF5" s="34">
        <v>1407</v>
      </c>
      <c r="AG5" s="34">
        <f>946-AH5</f>
        <v>941</v>
      </c>
      <c r="AH5" s="36">
        <v>5</v>
      </c>
      <c r="AI5" s="78">
        <f t="shared" ref="AI5:AI16" si="1">SUM(AG5:AH5)</f>
        <v>946</v>
      </c>
      <c r="AJ5" s="94">
        <f>SUM(AB5:AH5)</f>
        <v>10073</v>
      </c>
      <c r="AK5" s="95">
        <f>SUM(AJ5,AA5,P5,N5)</f>
        <v>24883</v>
      </c>
    </row>
    <row r="6" spans="1:47" x14ac:dyDescent="0.2">
      <c r="A6" s="47">
        <f>A5+31</f>
        <v>41487</v>
      </c>
      <c r="B6" s="96">
        <v>1735</v>
      </c>
      <c r="C6" s="96">
        <v>1029</v>
      </c>
      <c r="D6" s="96">
        <v>785</v>
      </c>
      <c r="E6" s="96">
        <v>473</v>
      </c>
      <c r="F6" s="96">
        <v>432</v>
      </c>
      <c r="G6" s="96">
        <v>167</v>
      </c>
      <c r="H6" s="96">
        <v>167</v>
      </c>
      <c r="I6" s="117">
        <v>2651</v>
      </c>
      <c r="J6" s="96">
        <v>592</v>
      </c>
      <c r="K6" s="96">
        <v>166</v>
      </c>
      <c r="L6" s="83">
        <f t="shared" ref="L6:L19" si="2">SUM(I6:K6)</f>
        <v>3409</v>
      </c>
      <c r="M6" s="121"/>
      <c r="N6" s="119">
        <f t="shared" ref="N6:N19" si="3">SUM(B6:K6)+M6</f>
        <v>8197</v>
      </c>
      <c r="O6" s="97">
        <v>261</v>
      </c>
      <c r="P6" s="98">
        <f t="shared" si="0"/>
        <v>261</v>
      </c>
      <c r="Q6" s="99">
        <v>581</v>
      </c>
      <c r="R6" s="100">
        <v>786</v>
      </c>
      <c r="S6" s="100">
        <v>178</v>
      </c>
      <c r="T6" s="100">
        <v>495</v>
      </c>
      <c r="U6" s="100">
        <v>470</v>
      </c>
      <c r="V6" s="100">
        <v>449</v>
      </c>
      <c r="W6" s="100">
        <v>2185</v>
      </c>
      <c r="X6" s="100">
        <v>325</v>
      </c>
      <c r="Y6" s="88">
        <f t="shared" ref="Y6:Y16" si="4">SUM(W6:X6)</f>
        <v>2510</v>
      </c>
      <c r="Z6" s="100">
        <v>887</v>
      </c>
      <c r="AA6" s="89">
        <f t="shared" ref="AA6:AA16" si="5">SUM(Q6:Z6)-Y6</f>
        <v>6356</v>
      </c>
      <c r="AB6" s="35">
        <v>1952</v>
      </c>
      <c r="AC6" s="35">
        <v>2520</v>
      </c>
      <c r="AD6" s="35">
        <v>1675</v>
      </c>
      <c r="AE6" s="35">
        <v>1618</v>
      </c>
      <c r="AF6" s="35">
        <v>1390</v>
      </c>
      <c r="AG6" s="35">
        <f>929-AH6</f>
        <v>924</v>
      </c>
      <c r="AH6" s="82">
        <v>5</v>
      </c>
      <c r="AI6" s="78">
        <f t="shared" si="1"/>
        <v>929</v>
      </c>
      <c r="AJ6" s="94">
        <f t="shared" ref="AJ6:AJ19" si="6">SUM(AB6:AH6)</f>
        <v>10084</v>
      </c>
      <c r="AK6" s="95">
        <f t="shared" ref="AK6:AK19" si="7">SUM(AJ6,AA6,P6,N6)</f>
        <v>24898</v>
      </c>
    </row>
    <row r="7" spans="1:47" x14ac:dyDescent="0.2">
      <c r="A7" s="46">
        <f t="shared" ref="A7:A16" si="8">A6+31</f>
        <v>41518</v>
      </c>
      <c r="B7" s="83">
        <v>1743</v>
      </c>
      <c r="C7" s="83">
        <v>1027</v>
      </c>
      <c r="D7" s="83">
        <v>790</v>
      </c>
      <c r="E7" s="83">
        <v>475</v>
      </c>
      <c r="F7" s="83">
        <v>424</v>
      </c>
      <c r="G7" s="83">
        <v>166</v>
      </c>
      <c r="H7" s="83">
        <v>173</v>
      </c>
      <c r="I7" s="83">
        <v>2653</v>
      </c>
      <c r="J7" s="83">
        <v>592</v>
      </c>
      <c r="K7" s="83">
        <v>160</v>
      </c>
      <c r="L7" s="83">
        <f t="shared" si="2"/>
        <v>3405</v>
      </c>
      <c r="M7" s="121"/>
      <c r="N7" s="119">
        <f t="shared" si="3"/>
        <v>8203</v>
      </c>
      <c r="O7" s="85">
        <v>247</v>
      </c>
      <c r="P7" s="86">
        <f t="shared" si="0"/>
        <v>247</v>
      </c>
      <c r="Q7" s="87">
        <v>584</v>
      </c>
      <c r="R7" s="88">
        <v>769</v>
      </c>
      <c r="S7" s="88">
        <v>182</v>
      </c>
      <c r="T7" s="88">
        <v>484</v>
      </c>
      <c r="U7" s="88">
        <v>459</v>
      </c>
      <c r="V7" s="88">
        <v>432</v>
      </c>
      <c r="W7" s="88">
        <v>2254</v>
      </c>
      <c r="X7" s="88">
        <v>336</v>
      </c>
      <c r="Y7" s="88">
        <f t="shared" si="4"/>
        <v>2590</v>
      </c>
      <c r="Z7" s="88">
        <v>874</v>
      </c>
      <c r="AA7" s="89">
        <f t="shared" si="5"/>
        <v>6374</v>
      </c>
      <c r="AB7" s="34">
        <v>1966</v>
      </c>
      <c r="AC7" s="34">
        <v>2490</v>
      </c>
      <c r="AD7" s="34">
        <v>1671</v>
      </c>
      <c r="AE7" s="34">
        <v>1618</v>
      </c>
      <c r="AF7" s="34">
        <v>1372</v>
      </c>
      <c r="AG7" s="34">
        <f>934-AH7</f>
        <v>928</v>
      </c>
      <c r="AH7" s="36">
        <v>6</v>
      </c>
      <c r="AI7" s="78">
        <f t="shared" si="1"/>
        <v>934</v>
      </c>
      <c r="AJ7" s="94">
        <f t="shared" si="6"/>
        <v>10051</v>
      </c>
      <c r="AK7" s="95">
        <f t="shared" si="7"/>
        <v>24875</v>
      </c>
    </row>
    <row r="8" spans="1:47" x14ac:dyDescent="0.2">
      <c r="A8" s="47">
        <f t="shared" si="8"/>
        <v>41549</v>
      </c>
      <c r="B8" s="96">
        <v>1765</v>
      </c>
      <c r="C8" s="96">
        <v>1033</v>
      </c>
      <c r="D8" s="96">
        <v>803</v>
      </c>
      <c r="E8" s="96">
        <v>475</v>
      </c>
      <c r="F8" s="96">
        <v>430</v>
      </c>
      <c r="G8" s="96">
        <v>170</v>
      </c>
      <c r="H8" s="96">
        <v>175</v>
      </c>
      <c r="I8" s="96">
        <v>2673</v>
      </c>
      <c r="J8" s="96">
        <v>595</v>
      </c>
      <c r="K8" s="96">
        <v>167</v>
      </c>
      <c r="L8" s="83">
        <f t="shared" si="2"/>
        <v>3435</v>
      </c>
      <c r="M8" s="121"/>
      <c r="N8" s="119">
        <f t="shared" si="3"/>
        <v>8286</v>
      </c>
      <c r="O8" s="97">
        <v>243</v>
      </c>
      <c r="P8" s="98">
        <f t="shared" si="0"/>
        <v>243</v>
      </c>
      <c r="Q8" s="99">
        <v>579</v>
      </c>
      <c r="R8" s="100">
        <v>741</v>
      </c>
      <c r="S8" s="100">
        <v>181</v>
      </c>
      <c r="T8" s="100">
        <v>495</v>
      </c>
      <c r="U8" s="100">
        <v>441</v>
      </c>
      <c r="V8" s="100">
        <v>433</v>
      </c>
      <c r="W8" s="100">
        <v>2266</v>
      </c>
      <c r="X8" s="100">
        <v>337</v>
      </c>
      <c r="Y8" s="88">
        <f t="shared" si="4"/>
        <v>2603</v>
      </c>
      <c r="Z8" s="100">
        <v>870</v>
      </c>
      <c r="AA8" s="89">
        <f t="shared" si="5"/>
        <v>6343</v>
      </c>
      <c r="AB8" s="35">
        <v>1929</v>
      </c>
      <c r="AC8" s="35">
        <v>2477</v>
      </c>
      <c r="AD8" s="35">
        <v>1669</v>
      </c>
      <c r="AE8" s="35">
        <v>1608</v>
      </c>
      <c r="AF8" s="35">
        <v>1379</v>
      </c>
      <c r="AG8" s="35">
        <f>916-AH8</f>
        <v>910</v>
      </c>
      <c r="AH8" s="82">
        <v>6</v>
      </c>
      <c r="AI8" s="78">
        <f t="shared" si="1"/>
        <v>916</v>
      </c>
      <c r="AJ8" s="94">
        <f t="shared" si="6"/>
        <v>9978</v>
      </c>
      <c r="AK8" s="95">
        <f t="shared" si="7"/>
        <v>24850</v>
      </c>
    </row>
    <row r="9" spans="1:47" x14ac:dyDescent="0.2">
      <c r="A9" s="46">
        <f t="shared" si="8"/>
        <v>41580</v>
      </c>
      <c r="B9" s="83">
        <v>1748</v>
      </c>
      <c r="C9" s="83">
        <v>1038</v>
      </c>
      <c r="D9" s="83">
        <v>807</v>
      </c>
      <c r="E9" s="83">
        <v>482</v>
      </c>
      <c r="F9" s="83">
        <v>435</v>
      </c>
      <c r="G9" s="83">
        <v>173</v>
      </c>
      <c r="H9" s="83">
        <v>173</v>
      </c>
      <c r="I9" s="83">
        <v>2677</v>
      </c>
      <c r="J9" s="83">
        <v>593</v>
      </c>
      <c r="K9" s="83">
        <v>176</v>
      </c>
      <c r="L9" s="83">
        <f t="shared" si="2"/>
        <v>3446</v>
      </c>
      <c r="M9" s="121"/>
      <c r="N9" s="119">
        <f t="shared" si="3"/>
        <v>8302</v>
      </c>
      <c r="O9" s="85">
        <v>241</v>
      </c>
      <c r="P9" s="86">
        <f t="shared" si="0"/>
        <v>241</v>
      </c>
      <c r="Q9" s="87">
        <v>585</v>
      </c>
      <c r="R9" s="88">
        <v>695</v>
      </c>
      <c r="S9" s="88">
        <v>192</v>
      </c>
      <c r="T9" s="88">
        <v>496</v>
      </c>
      <c r="U9" s="88">
        <v>432</v>
      </c>
      <c r="V9" s="88">
        <v>433</v>
      </c>
      <c r="W9" s="88">
        <v>2312</v>
      </c>
      <c r="X9" s="88">
        <v>323</v>
      </c>
      <c r="Y9" s="88">
        <f t="shared" si="4"/>
        <v>2635</v>
      </c>
      <c r="Z9" s="88">
        <v>879</v>
      </c>
      <c r="AA9" s="89">
        <f t="shared" si="5"/>
        <v>6347</v>
      </c>
      <c r="AB9" s="34">
        <v>1874</v>
      </c>
      <c r="AC9" s="34">
        <v>2467</v>
      </c>
      <c r="AD9" s="34">
        <v>1686</v>
      </c>
      <c r="AE9" s="34">
        <v>1621</v>
      </c>
      <c r="AF9" s="34">
        <v>1394</v>
      </c>
      <c r="AG9" s="34">
        <f>877-AH9</f>
        <v>874</v>
      </c>
      <c r="AH9" s="36">
        <v>3</v>
      </c>
      <c r="AI9" s="78">
        <f t="shared" si="1"/>
        <v>877</v>
      </c>
      <c r="AJ9" s="94">
        <f t="shared" si="6"/>
        <v>9919</v>
      </c>
      <c r="AK9" s="95">
        <f t="shared" si="7"/>
        <v>24809</v>
      </c>
    </row>
    <row r="10" spans="1:47" x14ac:dyDescent="0.2">
      <c r="A10" s="47">
        <f t="shared" si="8"/>
        <v>41611</v>
      </c>
      <c r="B10" s="96">
        <v>1737</v>
      </c>
      <c r="C10" s="96">
        <v>1031</v>
      </c>
      <c r="D10" s="96">
        <v>809</v>
      </c>
      <c r="E10" s="96">
        <v>492</v>
      </c>
      <c r="F10" s="96">
        <v>0</v>
      </c>
      <c r="G10" s="96">
        <v>167</v>
      </c>
      <c r="H10" s="96">
        <v>171</v>
      </c>
      <c r="I10" s="96">
        <v>2673</v>
      </c>
      <c r="J10" s="96">
        <v>589</v>
      </c>
      <c r="K10" s="96">
        <v>172</v>
      </c>
      <c r="L10" s="83">
        <f t="shared" si="2"/>
        <v>3434</v>
      </c>
      <c r="M10" s="121">
        <v>385</v>
      </c>
      <c r="N10" s="119">
        <f t="shared" si="3"/>
        <v>8226</v>
      </c>
      <c r="O10" s="97">
        <v>249</v>
      </c>
      <c r="P10" s="98">
        <f t="shared" si="0"/>
        <v>249</v>
      </c>
      <c r="Q10" s="99">
        <v>585</v>
      </c>
      <c r="R10" s="100">
        <v>694</v>
      </c>
      <c r="S10" s="100">
        <v>195</v>
      </c>
      <c r="T10" s="100">
        <v>496</v>
      </c>
      <c r="U10" s="100">
        <v>427</v>
      </c>
      <c r="V10" s="100">
        <v>444</v>
      </c>
      <c r="W10" s="100">
        <v>2288</v>
      </c>
      <c r="X10" s="100">
        <v>297</v>
      </c>
      <c r="Y10" s="88">
        <f t="shared" si="4"/>
        <v>2585</v>
      </c>
      <c r="Z10" s="100">
        <v>873</v>
      </c>
      <c r="AA10" s="89">
        <f t="shared" si="5"/>
        <v>6299</v>
      </c>
      <c r="AB10" s="35">
        <v>1866</v>
      </c>
      <c r="AC10" s="35">
        <v>2458</v>
      </c>
      <c r="AD10" s="35">
        <v>1682</v>
      </c>
      <c r="AE10" s="35">
        <v>1604</v>
      </c>
      <c r="AF10" s="35">
        <v>1400</v>
      </c>
      <c r="AG10" s="35">
        <f>893-AH10</f>
        <v>891</v>
      </c>
      <c r="AH10" s="82">
        <v>2</v>
      </c>
      <c r="AI10" s="79">
        <f t="shared" si="1"/>
        <v>893</v>
      </c>
      <c r="AJ10" s="94">
        <f t="shared" si="6"/>
        <v>9903</v>
      </c>
      <c r="AK10" s="95">
        <f t="shared" si="7"/>
        <v>24677</v>
      </c>
    </row>
    <row r="11" spans="1:47" x14ac:dyDescent="0.2">
      <c r="A11" s="46">
        <f t="shared" si="8"/>
        <v>41642</v>
      </c>
      <c r="B11" s="83">
        <v>1742</v>
      </c>
      <c r="C11" s="83">
        <v>1041</v>
      </c>
      <c r="D11" s="83">
        <v>807</v>
      </c>
      <c r="E11" s="83">
        <v>413</v>
      </c>
      <c r="F11" s="83">
        <v>0</v>
      </c>
      <c r="G11" s="83">
        <v>168</v>
      </c>
      <c r="H11" s="83">
        <v>173</v>
      </c>
      <c r="I11" s="83">
        <v>2681</v>
      </c>
      <c r="J11" s="83">
        <v>572</v>
      </c>
      <c r="K11" s="83">
        <v>174</v>
      </c>
      <c r="L11" s="83">
        <f t="shared" si="2"/>
        <v>3427</v>
      </c>
      <c r="M11" s="121">
        <v>464</v>
      </c>
      <c r="N11" s="119">
        <f t="shared" si="3"/>
        <v>8235</v>
      </c>
      <c r="O11" s="85">
        <v>215</v>
      </c>
      <c r="P11" s="86">
        <f t="shared" si="0"/>
        <v>215</v>
      </c>
      <c r="Q11" s="87">
        <v>580</v>
      </c>
      <c r="R11" s="88">
        <v>712</v>
      </c>
      <c r="S11" s="88">
        <v>188</v>
      </c>
      <c r="T11" s="88">
        <v>490</v>
      </c>
      <c r="U11" s="88">
        <v>455</v>
      </c>
      <c r="V11" s="88">
        <v>432</v>
      </c>
      <c r="W11" s="88">
        <v>2230</v>
      </c>
      <c r="X11" s="88">
        <v>283</v>
      </c>
      <c r="Y11" s="88">
        <f t="shared" si="4"/>
        <v>2513</v>
      </c>
      <c r="Z11" s="88">
        <v>907</v>
      </c>
      <c r="AA11" s="89">
        <f t="shared" si="5"/>
        <v>6277</v>
      </c>
      <c r="AB11" s="34">
        <v>1839</v>
      </c>
      <c r="AC11" s="34">
        <v>2457</v>
      </c>
      <c r="AD11" s="34">
        <v>1700</v>
      </c>
      <c r="AE11" s="34">
        <v>1586</v>
      </c>
      <c r="AF11" s="34">
        <v>1391</v>
      </c>
      <c r="AG11" s="34">
        <f>892-AH11</f>
        <v>889</v>
      </c>
      <c r="AH11" s="36">
        <v>3</v>
      </c>
      <c r="AI11" s="78">
        <f t="shared" si="1"/>
        <v>892</v>
      </c>
      <c r="AJ11" s="94">
        <f t="shared" si="6"/>
        <v>9865</v>
      </c>
      <c r="AK11" s="95">
        <f t="shared" si="7"/>
        <v>24592</v>
      </c>
    </row>
    <row r="12" spans="1:47" x14ac:dyDescent="0.2">
      <c r="A12" s="47">
        <f t="shared" si="8"/>
        <v>41673</v>
      </c>
      <c r="B12" s="96">
        <v>1746</v>
      </c>
      <c r="C12" s="96">
        <v>1048</v>
      </c>
      <c r="D12" s="96">
        <v>811</v>
      </c>
      <c r="E12" s="96">
        <v>415</v>
      </c>
      <c r="F12" s="96">
        <v>0</v>
      </c>
      <c r="G12" s="96">
        <v>169</v>
      </c>
      <c r="H12" s="96">
        <v>175</v>
      </c>
      <c r="I12" s="96">
        <v>2663</v>
      </c>
      <c r="J12" s="96">
        <v>594</v>
      </c>
      <c r="K12" s="96">
        <v>163</v>
      </c>
      <c r="L12" s="83">
        <f t="shared" si="2"/>
        <v>3420</v>
      </c>
      <c r="M12" s="121">
        <v>502</v>
      </c>
      <c r="N12" s="119">
        <f t="shared" si="3"/>
        <v>8286</v>
      </c>
      <c r="O12" s="97">
        <v>186</v>
      </c>
      <c r="P12" s="98">
        <f t="shared" si="0"/>
        <v>186</v>
      </c>
      <c r="Q12" s="99">
        <v>578</v>
      </c>
      <c r="R12" s="100">
        <v>688</v>
      </c>
      <c r="S12" s="100">
        <v>183</v>
      </c>
      <c r="T12" s="100">
        <v>487</v>
      </c>
      <c r="U12" s="100">
        <v>470</v>
      </c>
      <c r="V12" s="100">
        <v>428</v>
      </c>
      <c r="W12" s="100">
        <v>2196</v>
      </c>
      <c r="X12" s="100">
        <v>291</v>
      </c>
      <c r="Y12" s="88">
        <f t="shared" si="4"/>
        <v>2487</v>
      </c>
      <c r="Z12" s="100">
        <v>878</v>
      </c>
      <c r="AA12" s="89">
        <f t="shared" si="5"/>
        <v>6199</v>
      </c>
      <c r="AB12" s="34">
        <v>1823</v>
      </c>
      <c r="AC12" s="34">
        <v>2449</v>
      </c>
      <c r="AD12" s="34">
        <v>1698</v>
      </c>
      <c r="AE12" s="34">
        <v>1584</v>
      </c>
      <c r="AF12" s="34">
        <v>1380</v>
      </c>
      <c r="AG12" s="35">
        <f>893-AH12</f>
        <v>889</v>
      </c>
      <c r="AH12" s="82">
        <v>4</v>
      </c>
      <c r="AI12" s="78">
        <f t="shared" si="1"/>
        <v>893</v>
      </c>
      <c r="AJ12" s="94">
        <f t="shared" si="6"/>
        <v>9827</v>
      </c>
      <c r="AK12" s="95">
        <f t="shared" si="7"/>
        <v>24498</v>
      </c>
    </row>
    <row r="13" spans="1:47" x14ac:dyDescent="0.2">
      <c r="A13" s="46">
        <f t="shared" si="8"/>
        <v>41704</v>
      </c>
      <c r="B13" s="83">
        <v>1744</v>
      </c>
      <c r="C13" s="83">
        <v>1031</v>
      </c>
      <c r="D13" s="83">
        <v>807</v>
      </c>
      <c r="E13" s="83">
        <v>413</v>
      </c>
      <c r="F13" s="83">
        <v>0</v>
      </c>
      <c r="G13" s="83">
        <v>170</v>
      </c>
      <c r="H13" s="83">
        <v>173</v>
      </c>
      <c r="I13" s="83">
        <v>2657</v>
      </c>
      <c r="J13" s="83">
        <v>597</v>
      </c>
      <c r="K13" s="83">
        <v>161</v>
      </c>
      <c r="L13" s="83">
        <f t="shared" si="2"/>
        <v>3415</v>
      </c>
      <c r="M13" s="121">
        <v>503</v>
      </c>
      <c r="N13" s="119">
        <f t="shared" si="3"/>
        <v>8256</v>
      </c>
      <c r="O13" s="85">
        <v>159</v>
      </c>
      <c r="P13" s="86">
        <f t="shared" si="0"/>
        <v>159</v>
      </c>
      <c r="Q13" s="87">
        <v>581</v>
      </c>
      <c r="R13" s="88">
        <v>650</v>
      </c>
      <c r="S13" s="88">
        <v>195</v>
      </c>
      <c r="T13" s="88">
        <v>493</v>
      </c>
      <c r="U13" s="88">
        <v>471</v>
      </c>
      <c r="V13" s="88">
        <v>418</v>
      </c>
      <c r="W13" s="88">
        <v>2137</v>
      </c>
      <c r="X13" s="88">
        <v>290</v>
      </c>
      <c r="Y13" s="88">
        <f t="shared" si="4"/>
        <v>2427</v>
      </c>
      <c r="Z13" s="88">
        <v>875</v>
      </c>
      <c r="AA13" s="89">
        <f t="shared" si="5"/>
        <v>6110</v>
      </c>
      <c r="AB13" s="90">
        <v>1785</v>
      </c>
      <c r="AC13" s="91">
        <v>2482</v>
      </c>
      <c r="AD13" s="91">
        <v>1670</v>
      </c>
      <c r="AE13" s="91">
        <v>1593</v>
      </c>
      <c r="AF13" s="91">
        <v>1385</v>
      </c>
      <c r="AG13" s="91">
        <f>892-AH13</f>
        <v>887</v>
      </c>
      <c r="AH13" s="92">
        <v>5</v>
      </c>
      <c r="AI13" s="93">
        <f t="shared" si="1"/>
        <v>892</v>
      </c>
      <c r="AJ13" s="94">
        <f t="shared" si="6"/>
        <v>9807</v>
      </c>
      <c r="AK13" s="95">
        <f t="shared" si="7"/>
        <v>24332</v>
      </c>
    </row>
    <row r="14" spans="1:47" x14ac:dyDescent="0.2">
      <c r="A14" s="47">
        <f t="shared" si="8"/>
        <v>41735</v>
      </c>
      <c r="B14" s="96">
        <v>1729</v>
      </c>
      <c r="C14" s="96">
        <v>1028</v>
      </c>
      <c r="D14" s="96">
        <v>813</v>
      </c>
      <c r="E14" s="96">
        <v>415</v>
      </c>
      <c r="F14" s="96">
        <v>0</v>
      </c>
      <c r="G14" s="96">
        <v>173</v>
      </c>
      <c r="H14" s="96">
        <v>171</v>
      </c>
      <c r="I14" s="96">
        <v>2663</v>
      </c>
      <c r="J14" s="96">
        <v>597</v>
      </c>
      <c r="K14" s="96">
        <v>156</v>
      </c>
      <c r="L14" s="83">
        <f t="shared" si="2"/>
        <v>3416</v>
      </c>
      <c r="M14" s="121">
        <v>506</v>
      </c>
      <c r="N14" s="119">
        <f t="shared" si="3"/>
        <v>8251</v>
      </c>
      <c r="O14" s="97">
        <v>146</v>
      </c>
      <c r="P14" s="98">
        <f t="shared" si="0"/>
        <v>146</v>
      </c>
      <c r="Q14" s="99">
        <v>582</v>
      </c>
      <c r="R14" s="100">
        <v>664</v>
      </c>
      <c r="S14" s="100">
        <v>195</v>
      </c>
      <c r="T14" s="100">
        <v>497</v>
      </c>
      <c r="U14" s="100">
        <v>446</v>
      </c>
      <c r="V14" s="100">
        <v>420</v>
      </c>
      <c r="W14" s="100">
        <v>2122</v>
      </c>
      <c r="X14" s="100">
        <v>298</v>
      </c>
      <c r="Y14" s="88">
        <f t="shared" si="4"/>
        <v>2420</v>
      </c>
      <c r="Z14" s="100">
        <v>899</v>
      </c>
      <c r="AA14" s="89">
        <f t="shared" si="5"/>
        <v>6123</v>
      </c>
      <c r="AB14" s="101">
        <v>1767</v>
      </c>
      <c r="AC14" s="102">
        <v>2500</v>
      </c>
      <c r="AD14" s="102">
        <v>1686</v>
      </c>
      <c r="AE14" s="102">
        <v>1589</v>
      </c>
      <c r="AF14" s="102">
        <v>1383</v>
      </c>
      <c r="AG14" s="102">
        <f>880-AH14</f>
        <v>874</v>
      </c>
      <c r="AH14" s="103">
        <v>6</v>
      </c>
      <c r="AI14" s="124">
        <f t="shared" si="1"/>
        <v>880</v>
      </c>
      <c r="AJ14" s="94">
        <f t="shared" si="6"/>
        <v>9805</v>
      </c>
      <c r="AK14" s="95">
        <f t="shared" si="7"/>
        <v>24325</v>
      </c>
    </row>
    <row r="15" spans="1:47" x14ac:dyDescent="0.2">
      <c r="A15" s="46">
        <f t="shared" si="8"/>
        <v>41766</v>
      </c>
      <c r="B15" s="83">
        <v>1749</v>
      </c>
      <c r="C15" s="83">
        <v>1027</v>
      </c>
      <c r="D15" s="83">
        <v>809</v>
      </c>
      <c r="E15" s="83">
        <v>418</v>
      </c>
      <c r="F15" s="83">
        <v>0</v>
      </c>
      <c r="G15" s="83">
        <v>170</v>
      </c>
      <c r="H15" s="83">
        <v>166</v>
      </c>
      <c r="I15" s="83">
        <v>2658</v>
      </c>
      <c r="J15" s="83">
        <v>595</v>
      </c>
      <c r="K15" s="83">
        <v>154</v>
      </c>
      <c r="L15" s="83">
        <f t="shared" si="2"/>
        <v>3407</v>
      </c>
      <c r="M15" s="121">
        <v>515</v>
      </c>
      <c r="N15" s="119">
        <f t="shared" si="3"/>
        <v>8261</v>
      </c>
      <c r="O15" s="85">
        <v>166</v>
      </c>
      <c r="P15" s="86">
        <f t="shared" si="0"/>
        <v>166</v>
      </c>
      <c r="Q15" s="87">
        <v>581</v>
      </c>
      <c r="R15" s="88">
        <v>697</v>
      </c>
      <c r="S15" s="88">
        <v>189</v>
      </c>
      <c r="T15" s="88">
        <v>496</v>
      </c>
      <c r="U15" s="88">
        <v>447</v>
      </c>
      <c r="V15" s="88">
        <v>402</v>
      </c>
      <c r="W15" s="88">
        <v>2096</v>
      </c>
      <c r="X15" s="88">
        <v>299</v>
      </c>
      <c r="Y15" s="88">
        <f t="shared" si="4"/>
        <v>2395</v>
      </c>
      <c r="Z15" s="88">
        <v>844</v>
      </c>
      <c r="AA15" s="89">
        <f t="shared" si="5"/>
        <v>6051</v>
      </c>
      <c r="AB15" s="93">
        <v>1740</v>
      </c>
      <c r="AC15" s="91">
        <v>2499</v>
      </c>
      <c r="AD15" s="91">
        <v>1713</v>
      </c>
      <c r="AE15" s="91">
        <v>1578</v>
      </c>
      <c r="AF15" s="91">
        <v>1382</v>
      </c>
      <c r="AG15" s="91">
        <f>866-AH15</f>
        <v>860</v>
      </c>
      <c r="AH15" s="92">
        <v>6</v>
      </c>
      <c r="AI15" s="101">
        <f t="shared" si="1"/>
        <v>866</v>
      </c>
      <c r="AJ15" s="94">
        <f t="shared" si="6"/>
        <v>9778</v>
      </c>
      <c r="AK15" s="95">
        <f t="shared" si="7"/>
        <v>24256</v>
      </c>
    </row>
    <row r="16" spans="1:47" ht="13.5" thickBot="1" x14ac:dyDescent="0.25">
      <c r="A16" s="46">
        <f t="shared" si="8"/>
        <v>41797</v>
      </c>
      <c r="B16" s="83">
        <v>1768</v>
      </c>
      <c r="C16" s="83">
        <v>1035</v>
      </c>
      <c r="D16" s="83">
        <v>803</v>
      </c>
      <c r="E16" s="83">
        <v>415</v>
      </c>
      <c r="F16" s="83">
        <v>0</v>
      </c>
      <c r="G16" s="83">
        <v>168</v>
      </c>
      <c r="H16" s="83">
        <v>169</v>
      </c>
      <c r="I16" s="83">
        <v>2660</v>
      </c>
      <c r="J16" s="83">
        <v>598</v>
      </c>
      <c r="K16" s="83">
        <v>144</v>
      </c>
      <c r="L16" s="83">
        <f t="shared" si="2"/>
        <v>3402</v>
      </c>
      <c r="M16" s="121">
        <v>530</v>
      </c>
      <c r="N16" s="119">
        <f t="shared" si="3"/>
        <v>8290</v>
      </c>
      <c r="O16" s="85">
        <v>165</v>
      </c>
      <c r="P16" s="104">
        <f t="shared" si="0"/>
        <v>165</v>
      </c>
      <c r="Q16" s="87">
        <v>575</v>
      </c>
      <c r="R16" s="88">
        <v>653</v>
      </c>
      <c r="S16" s="88">
        <v>168</v>
      </c>
      <c r="T16" s="88">
        <v>493</v>
      </c>
      <c r="U16" s="88">
        <v>455</v>
      </c>
      <c r="V16" s="88">
        <v>400</v>
      </c>
      <c r="W16" s="88">
        <v>2082</v>
      </c>
      <c r="X16" s="88">
        <v>309</v>
      </c>
      <c r="Y16" s="88">
        <f t="shared" si="4"/>
        <v>2391</v>
      </c>
      <c r="Z16" s="88">
        <v>840</v>
      </c>
      <c r="AA16" s="89">
        <f t="shared" si="5"/>
        <v>5975</v>
      </c>
      <c r="AB16" s="93">
        <v>1742</v>
      </c>
      <c r="AC16" s="91">
        <v>2483</v>
      </c>
      <c r="AD16" s="91">
        <v>1714</v>
      </c>
      <c r="AE16" s="91">
        <v>1595</v>
      </c>
      <c r="AF16" s="91">
        <v>1368</v>
      </c>
      <c r="AG16" s="105">
        <f>867-AH16</f>
        <v>861</v>
      </c>
      <c r="AH16" s="106">
        <v>6</v>
      </c>
      <c r="AI16" s="101">
        <f t="shared" si="1"/>
        <v>867</v>
      </c>
      <c r="AJ16" s="94">
        <f t="shared" si="6"/>
        <v>9769</v>
      </c>
      <c r="AK16" s="95">
        <f t="shared" si="7"/>
        <v>24199</v>
      </c>
    </row>
    <row r="17" spans="1:37" x14ac:dyDescent="0.2">
      <c r="A17" s="9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10"/>
      <c r="M17" s="122"/>
      <c r="N17" s="120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10"/>
      <c r="AH17" s="109"/>
      <c r="AI17" s="111"/>
      <c r="AJ17" s="108"/>
      <c r="AK17" s="108"/>
    </row>
    <row r="18" spans="1:37" ht="13.5" thickBot="1" x14ac:dyDescent="0.25">
      <c r="A18" s="63" t="s">
        <v>34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>
        <f t="shared" si="2"/>
        <v>0</v>
      </c>
      <c r="M18" s="121"/>
      <c r="N18" s="119">
        <f t="shared" si="3"/>
        <v>0</v>
      </c>
      <c r="O18" s="85"/>
      <c r="P18" s="104">
        <f>SUM(O18:O18)</f>
        <v>0</v>
      </c>
      <c r="Q18" s="87"/>
      <c r="R18" s="88"/>
      <c r="S18" s="88"/>
      <c r="T18" s="88"/>
      <c r="U18" s="88"/>
      <c r="V18" s="88">
        <f>V16</f>
        <v>400</v>
      </c>
      <c r="W18" s="88"/>
      <c r="X18" s="88"/>
      <c r="Y18" s="88">
        <f>SUM(W18:X18)</f>
        <v>0</v>
      </c>
      <c r="Z18" s="88"/>
      <c r="AA18" s="89">
        <f>SUM(Q18:Z18)-W18-X18</f>
        <v>400</v>
      </c>
      <c r="AB18" s="93"/>
      <c r="AC18" s="91"/>
      <c r="AD18" s="91"/>
      <c r="AE18" s="91"/>
      <c r="AF18" s="91"/>
      <c r="AG18" s="105"/>
      <c r="AH18" s="106"/>
      <c r="AI18" s="107"/>
      <c r="AJ18" s="94">
        <f t="shared" si="6"/>
        <v>0</v>
      </c>
      <c r="AK18" s="113">
        <f t="shared" si="7"/>
        <v>400</v>
      </c>
    </row>
    <row r="19" spans="1:37" ht="13.5" thickBot="1" x14ac:dyDescent="0.25">
      <c r="A19" s="63" t="s">
        <v>35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>
        <f t="shared" si="2"/>
        <v>0</v>
      </c>
      <c r="M19" s="123"/>
      <c r="N19" s="119">
        <f t="shared" si="3"/>
        <v>0</v>
      </c>
      <c r="O19" s="85"/>
      <c r="P19" s="104">
        <f>SUM(O19:O19)</f>
        <v>0</v>
      </c>
      <c r="Q19" s="87"/>
      <c r="R19" s="88"/>
      <c r="S19" s="88"/>
      <c r="T19" s="88"/>
      <c r="U19" s="88"/>
      <c r="V19" s="88">
        <v>56</v>
      </c>
      <c r="W19" s="88"/>
      <c r="X19" s="88"/>
      <c r="Y19" s="88">
        <f>SUM(W19:X19)</f>
        <v>0</v>
      </c>
      <c r="Z19" s="88"/>
      <c r="AA19" s="89">
        <f>SUM(Q19:Z19)-W19-X19</f>
        <v>56</v>
      </c>
      <c r="AB19" s="93"/>
      <c r="AC19" s="91"/>
      <c r="AD19" s="91"/>
      <c r="AE19" s="91"/>
      <c r="AF19" s="91"/>
      <c r="AG19" s="91"/>
      <c r="AH19" s="92"/>
      <c r="AI19" s="115"/>
      <c r="AJ19" s="94">
        <f t="shared" si="6"/>
        <v>0</v>
      </c>
      <c r="AK19" s="116">
        <f t="shared" si="7"/>
        <v>56</v>
      </c>
    </row>
    <row r="20" spans="1:37" x14ac:dyDescent="0.2">
      <c r="A20" s="9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</row>
    <row r="21" spans="1:37" x14ac:dyDescent="0.2">
      <c r="A21" s="9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</row>
    <row r="22" spans="1:37" x14ac:dyDescent="0.2">
      <c r="A22" s="9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</row>
    <row r="23" spans="1:37" x14ac:dyDescent="0.2">
      <c r="A23" s="9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</row>
    <row r="24" spans="1:37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Q24" s="6"/>
      <c r="R24" s="6"/>
      <c r="S24" s="6"/>
      <c r="T24" s="6"/>
      <c r="U24" s="6"/>
      <c r="V24" s="6"/>
      <c r="W24" s="6"/>
      <c r="X24" s="6"/>
      <c r="Z24" s="15"/>
      <c r="AA24" s="15"/>
      <c r="AB24" s="15"/>
      <c r="AC24" s="15"/>
      <c r="AD24" s="15"/>
      <c r="AE24" s="16"/>
    </row>
    <row r="25" spans="1:37" x14ac:dyDescent="0.2">
      <c r="A25" s="61"/>
      <c r="B25" s="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Q25" s="5"/>
      <c r="R25" s="5"/>
      <c r="S25" s="5"/>
      <c r="T25" s="5"/>
      <c r="U25" s="7"/>
      <c r="V25" s="7"/>
      <c r="W25" s="7"/>
      <c r="X25" s="7"/>
      <c r="Z25" s="15"/>
      <c r="AA25" s="15"/>
      <c r="AB25" s="15"/>
      <c r="AC25" s="15"/>
      <c r="AD25" s="15"/>
      <c r="AE25" s="16"/>
    </row>
    <row r="26" spans="1:37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Q26" s="5"/>
      <c r="R26" s="5"/>
      <c r="S26" s="5"/>
      <c r="T26" s="5"/>
      <c r="U26" s="5"/>
      <c r="V26" s="5"/>
      <c r="W26" s="5"/>
      <c r="X26" s="5"/>
      <c r="Z26" s="15"/>
      <c r="AA26" s="15"/>
      <c r="AB26" s="15"/>
      <c r="AC26" s="15"/>
      <c r="AD26" s="15"/>
      <c r="AE26" s="16"/>
    </row>
    <row r="27" spans="1:37" x14ac:dyDescent="0.2">
      <c r="B27" s="5"/>
      <c r="C27" s="8"/>
      <c r="D27" s="11"/>
      <c r="E27" s="11"/>
      <c r="F27" s="11"/>
      <c r="G27" s="11"/>
      <c r="H27" s="11"/>
      <c r="I27" s="11"/>
      <c r="J27" s="11"/>
      <c r="K27" s="11"/>
      <c r="L27" s="11"/>
      <c r="M27" s="11"/>
      <c r="Q27" s="6"/>
      <c r="R27" s="6"/>
      <c r="S27" s="6"/>
      <c r="T27" s="6"/>
      <c r="U27" s="6"/>
      <c r="V27" s="6"/>
      <c r="W27" s="6"/>
      <c r="X27" s="6"/>
      <c r="Z27" s="15"/>
      <c r="AA27" s="15"/>
      <c r="AB27" s="15"/>
      <c r="AC27" s="15"/>
      <c r="AD27" s="15"/>
      <c r="AE27" s="16"/>
    </row>
    <row r="28" spans="1:37" x14ac:dyDescent="0.2"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Q28" s="5"/>
      <c r="R28" s="5"/>
      <c r="S28" s="5"/>
      <c r="T28" s="5"/>
      <c r="U28" s="7"/>
      <c r="V28" s="7"/>
      <c r="W28" s="7"/>
      <c r="X28" s="7"/>
      <c r="Z28" s="15"/>
      <c r="AA28" s="15"/>
      <c r="AB28" s="15"/>
      <c r="AC28" s="15"/>
      <c r="AD28" s="15"/>
      <c r="AE28" s="16"/>
    </row>
    <row r="29" spans="1:37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Q29" s="5"/>
      <c r="R29" s="5"/>
      <c r="S29" s="5"/>
      <c r="T29" s="5"/>
      <c r="U29" s="5"/>
      <c r="V29" s="5"/>
      <c r="W29" s="5"/>
      <c r="X29" s="5"/>
      <c r="Z29" s="15"/>
      <c r="AA29" s="15"/>
      <c r="AB29" s="15"/>
      <c r="AC29" s="15"/>
      <c r="AD29" s="15"/>
      <c r="AE29" s="16"/>
    </row>
    <row r="30" spans="1:37" x14ac:dyDescent="0.2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Q30" s="6"/>
      <c r="R30" s="6"/>
      <c r="S30" s="6"/>
      <c r="T30" s="6"/>
      <c r="U30" s="6"/>
      <c r="V30" s="6"/>
      <c r="W30" s="6"/>
      <c r="X30" s="6"/>
      <c r="Z30" s="15"/>
      <c r="AA30" s="15"/>
      <c r="AB30" s="15"/>
      <c r="AC30" s="15"/>
      <c r="AD30" s="15"/>
      <c r="AE30" s="16"/>
    </row>
    <row r="31" spans="1:37" x14ac:dyDescent="0.2"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Q31" s="5"/>
      <c r="R31" s="5"/>
      <c r="S31" s="5"/>
      <c r="T31" s="5"/>
      <c r="U31" s="7"/>
      <c r="V31" s="7"/>
      <c r="W31" s="7"/>
      <c r="X31" s="7"/>
      <c r="Z31" s="15"/>
      <c r="AA31" s="15"/>
      <c r="AB31" s="15"/>
      <c r="AC31" s="15"/>
      <c r="AD31" s="15"/>
      <c r="AE31" s="16"/>
    </row>
    <row r="32" spans="1:37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Q32" s="5"/>
      <c r="R32" s="5"/>
      <c r="S32" s="5"/>
      <c r="T32" s="5"/>
      <c r="U32" s="5"/>
      <c r="V32" s="5"/>
      <c r="W32" s="5"/>
      <c r="X32" s="5"/>
    </row>
    <row r="33" spans="2:24" x14ac:dyDescent="0.2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Q33" s="6"/>
      <c r="R33" s="6"/>
      <c r="S33" s="6"/>
      <c r="T33" s="6"/>
      <c r="U33" s="6"/>
      <c r="V33" s="6"/>
      <c r="W33" s="6"/>
      <c r="X33" s="6"/>
    </row>
    <row r="34" spans="2:24" x14ac:dyDescent="0.2"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Q34" s="7"/>
      <c r="R34" s="7"/>
      <c r="S34" s="7"/>
      <c r="T34" s="7"/>
      <c r="U34" s="7"/>
      <c r="V34" s="7"/>
      <c r="W34" s="7"/>
      <c r="X34" s="7"/>
    </row>
    <row r="35" spans="2:24" x14ac:dyDescent="0.2">
      <c r="B35" s="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Q35" s="5"/>
      <c r="R35" s="5"/>
      <c r="S35" s="5"/>
      <c r="T35" s="5"/>
      <c r="U35" s="5"/>
      <c r="V35" s="5"/>
      <c r="W35" s="5"/>
      <c r="X35" s="5"/>
    </row>
    <row r="36" spans="2:24" x14ac:dyDescent="0.2"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Q36" s="6"/>
      <c r="R36" s="6"/>
      <c r="S36" s="6"/>
      <c r="T36" s="6"/>
    </row>
    <row r="37" spans="2:24" x14ac:dyDescent="0.2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Q37" s="7"/>
      <c r="R37" s="7"/>
      <c r="S37" s="7"/>
      <c r="T37" s="7"/>
    </row>
    <row r="38" spans="2:24" x14ac:dyDescent="0.2"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Q38" s="5"/>
      <c r="R38" s="5"/>
      <c r="S38" s="5"/>
      <c r="T38" s="5"/>
    </row>
    <row r="39" spans="2:24" x14ac:dyDescent="0.2"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Q39" s="6"/>
      <c r="R39" s="6"/>
      <c r="S39" s="6"/>
      <c r="T39" s="6"/>
    </row>
    <row r="40" spans="2:24" x14ac:dyDescent="0.2"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Q40" s="7"/>
      <c r="R40" s="7"/>
      <c r="S40" s="7"/>
      <c r="T40" s="7"/>
    </row>
    <row r="41" spans="2:24" x14ac:dyDescent="0.2">
      <c r="B41" s="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Q41" s="5"/>
      <c r="R41" s="5"/>
      <c r="S41" s="5"/>
      <c r="T41" s="5"/>
    </row>
    <row r="42" spans="2:24" x14ac:dyDescent="0.2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Q42" s="6"/>
      <c r="R42" s="6"/>
      <c r="S42" s="6"/>
      <c r="T42" s="6"/>
    </row>
    <row r="43" spans="2:24" x14ac:dyDescent="0.2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Q43" s="7"/>
      <c r="R43" s="7"/>
      <c r="S43" s="7"/>
      <c r="T43" s="7"/>
    </row>
    <row r="44" spans="2:24" x14ac:dyDescent="0.2">
      <c r="B44" s="7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Q44" s="5"/>
      <c r="R44" s="5"/>
      <c r="S44" s="5"/>
      <c r="T44" s="5"/>
    </row>
    <row r="45" spans="2:24" x14ac:dyDescent="0.2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Q45" s="6"/>
      <c r="R45" s="6"/>
      <c r="S45" s="6"/>
      <c r="T45" s="6"/>
    </row>
    <row r="46" spans="2:24" x14ac:dyDescent="0.2"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Q46" s="7"/>
      <c r="R46" s="7"/>
      <c r="S46" s="7"/>
      <c r="T46" s="7"/>
    </row>
    <row r="47" spans="2:24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Q47" s="5"/>
      <c r="R47" s="5"/>
      <c r="S47" s="5"/>
      <c r="T47" s="5"/>
    </row>
    <row r="48" spans="2:24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</sheetData>
  <sheetProtection password="C6C6" sheet="1" objects="1" scenarios="1"/>
  <pageMargins left="0.75" right="0.75" top="1" bottom="1" header="0.5" footer="0.5"/>
  <pageSetup orientation="landscape" r:id="rId1"/>
  <headerFooter alignWithMargins="0"/>
  <ignoredErrors>
    <ignoredError sqref="L5:L16 Y5:Y19 N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8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28.7109375" customWidth="1"/>
    <col min="2" max="3" width="6.85546875" bestFit="1" customWidth="1"/>
    <col min="4" max="8" width="5.28515625" bestFit="1" customWidth="1"/>
    <col min="9" max="9" width="6.85546875" bestFit="1" customWidth="1"/>
    <col min="10" max="11" width="5.28515625" bestFit="1" customWidth="1"/>
    <col min="12" max="13" width="6.85546875" bestFit="1" customWidth="1"/>
    <col min="14" max="21" width="5.28515625" bestFit="1" customWidth="1"/>
    <col min="22" max="22" width="6.85546875" bestFit="1" customWidth="1"/>
    <col min="23" max="23" width="5.28515625" bestFit="1" customWidth="1"/>
    <col min="24" max="31" width="6.85546875" bestFit="1" customWidth="1"/>
    <col min="32" max="32" width="5.28515625" bestFit="1" customWidth="1"/>
    <col min="33" max="33" width="4.28515625" bestFit="1" customWidth="1"/>
    <col min="34" max="34" width="5.28515625" bestFit="1" customWidth="1"/>
    <col min="35" max="36" width="7.85546875" bestFit="1" customWidth="1"/>
  </cols>
  <sheetData>
    <row r="1" spans="1:46" ht="38.25" x14ac:dyDescent="0.2">
      <c r="A1" s="129" t="s">
        <v>62</v>
      </c>
    </row>
    <row r="2" spans="1:46" x14ac:dyDescent="0.2">
      <c r="A2" s="4" t="s">
        <v>45</v>
      </c>
      <c r="B2" s="3"/>
      <c r="C2" s="3"/>
      <c r="D2" s="3"/>
      <c r="E2" s="3"/>
      <c r="F2" s="3"/>
      <c r="G2" s="3"/>
      <c r="H2" s="3"/>
      <c r="I2" s="3"/>
      <c r="J2" s="3"/>
    </row>
    <row r="3" spans="1:46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46" ht="75" x14ac:dyDescent="0.2">
      <c r="B4" s="48" t="s">
        <v>1</v>
      </c>
      <c r="C4" s="48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65" t="s">
        <v>10</v>
      </c>
      <c r="J4" s="64" t="s">
        <v>11</v>
      </c>
      <c r="K4" s="64" t="s">
        <v>12</v>
      </c>
      <c r="L4" s="64" t="s">
        <v>39</v>
      </c>
      <c r="M4" s="49" t="s">
        <v>36</v>
      </c>
      <c r="N4" s="50" t="s">
        <v>37</v>
      </c>
      <c r="O4" s="52" t="s">
        <v>38</v>
      </c>
      <c r="P4" s="53" t="s">
        <v>13</v>
      </c>
      <c r="Q4" s="54" t="s">
        <v>15</v>
      </c>
      <c r="R4" s="54" t="s">
        <v>16</v>
      </c>
      <c r="S4" s="54" t="s">
        <v>18</v>
      </c>
      <c r="T4" s="54" t="s">
        <v>8</v>
      </c>
      <c r="U4" s="54" t="s">
        <v>44</v>
      </c>
      <c r="V4" s="54" t="s">
        <v>30</v>
      </c>
      <c r="W4" s="54" t="s">
        <v>31</v>
      </c>
      <c r="X4" s="54" t="s">
        <v>32</v>
      </c>
      <c r="Y4" s="54" t="s">
        <v>19</v>
      </c>
      <c r="Z4" s="55" t="s">
        <v>43</v>
      </c>
      <c r="AA4" s="56" t="s">
        <v>20</v>
      </c>
      <c r="AB4" s="57" t="s">
        <v>21</v>
      </c>
      <c r="AC4" s="57" t="s">
        <v>22</v>
      </c>
      <c r="AD4" s="57" t="s">
        <v>23</v>
      </c>
      <c r="AE4" s="57" t="s">
        <v>24</v>
      </c>
      <c r="AF4" s="80" t="s">
        <v>9</v>
      </c>
      <c r="AG4" s="81" t="s">
        <v>40</v>
      </c>
      <c r="AH4" s="77" t="s">
        <v>41</v>
      </c>
      <c r="AI4" s="58" t="s">
        <v>42</v>
      </c>
      <c r="AJ4" s="59" t="s">
        <v>29</v>
      </c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x14ac:dyDescent="0.2">
      <c r="A5" s="46">
        <v>41091</v>
      </c>
      <c r="B5" s="83">
        <v>1736</v>
      </c>
      <c r="C5" s="83">
        <v>1044</v>
      </c>
      <c r="D5" s="83">
        <v>780</v>
      </c>
      <c r="E5" s="83">
        <v>629</v>
      </c>
      <c r="F5" s="83">
        <v>580</v>
      </c>
      <c r="G5" s="83">
        <v>163</v>
      </c>
      <c r="H5" s="83">
        <v>158</v>
      </c>
      <c r="I5" s="83">
        <v>2680</v>
      </c>
      <c r="J5" s="83">
        <v>580</v>
      </c>
      <c r="K5" s="83">
        <v>137</v>
      </c>
      <c r="L5" s="83">
        <f>SUM(I5:K5)</f>
        <v>3397</v>
      </c>
      <c r="M5" s="84">
        <f>SUM(B5:K5)</f>
        <v>8487</v>
      </c>
      <c r="N5" s="85">
        <v>288</v>
      </c>
      <c r="O5" s="86">
        <f t="shared" ref="O5:O16" si="0">SUM(N5:N5)</f>
        <v>288</v>
      </c>
      <c r="P5" s="87">
        <v>622</v>
      </c>
      <c r="Q5" s="88">
        <v>748</v>
      </c>
      <c r="R5" s="88">
        <v>171</v>
      </c>
      <c r="S5" s="88">
        <v>492</v>
      </c>
      <c r="T5" s="88">
        <v>446</v>
      </c>
      <c r="U5" s="88">
        <v>465</v>
      </c>
      <c r="V5" s="88">
        <v>1993</v>
      </c>
      <c r="W5" s="88">
        <v>272</v>
      </c>
      <c r="X5" s="88">
        <f>SUM(V5:W5)</f>
        <v>2265</v>
      </c>
      <c r="Y5" s="88">
        <v>963</v>
      </c>
      <c r="Z5" s="89">
        <f>SUM(P5:Y5)-X5</f>
        <v>6172</v>
      </c>
      <c r="AA5" s="34">
        <v>2011</v>
      </c>
      <c r="AB5" s="34">
        <v>2468</v>
      </c>
      <c r="AC5" s="34">
        <v>1651</v>
      </c>
      <c r="AD5" s="34">
        <v>1636</v>
      </c>
      <c r="AE5" s="34">
        <v>1443</v>
      </c>
      <c r="AF5" s="34">
        <f>977-AG5</f>
        <v>960</v>
      </c>
      <c r="AG5" s="36">
        <v>17</v>
      </c>
      <c r="AH5" s="78">
        <f t="shared" ref="AH5:AH16" si="1">SUM(AF5:AG5)</f>
        <v>977</v>
      </c>
      <c r="AI5" s="94">
        <f>SUM(AA5:AG5)</f>
        <v>10186</v>
      </c>
      <c r="AJ5" s="95">
        <f>SUM(AI5,Z5,O5,M5)</f>
        <v>25133</v>
      </c>
    </row>
    <row r="6" spans="1:46" x14ac:dyDescent="0.2">
      <c r="A6" s="47">
        <f>A5+31</f>
        <v>41122</v>
      </c>
      <c r="B6" s="96">
        <v>1741</v>
      </c>
      <c r="C6" s="96">
        <v>1047</v>
      </c>
      <c r="D6" s="96">
        <v>762</v>
      </c>
      <c r="E6" s="96">
        <v>572</v>
      </c>
      <c r="F6" s="96">
        <v>570</v>
      </c>
      <c r="G6" s="96">
        <v>161</v>
      </c>
      <c r="H6" s="96">
        <v>160</v>
      </c>
      <c r="I6" s="117">
        <v>2661</v>
      </c>
      <c r="J6" s="96">
        <v>581</v>
      </c>
      <c r="K6" s="96">
        <v>125</v>
      </c>
      <c r="L6" s="83">
        <f t="shared" ref="L6:L19" si="2">SUM(I6:K6)</f>
        <v>3367</v>
      </c>
      <c r="M6" s="84">
        <f t="shared" ref="M6:M16" si="3">SUM(B6:K6)</f>
        <v>8380</v>
      </c>
      <c r="N6" s="97">
        <v>322</v>
      </c>
      <c r="O6" s="98">
        <f t="shared" si="0"/>
        <v>322</v>
      </c>
      <c r="P6" s="99">
        <v>625</v>
      </c>
      <c r="Q6" s="100">
        <v>752</v>
      </c>
      <c r="R6" s="100">
        <v>158</v>
      </c>
      <c r="S6" s="100">
        <v>488</v>
      </c>
      <c r="T6" s="100">
        <v>440</v>
      </c>
      <c r="U6" s="100">
        <v>441</v>
      </c>
      <c r="V6" s="100">
        <v>2038</v>
      </c>
      <c r="W6" s="100">
        <v>303</v>
      </c>
      <c r="X6" s="88">
        <f t="shared" ref="X6:X16" si="4">SUM(V6:W6)</f>
        <v>2341</v>
      </c>
      <c r="Y6" s="100">
        <v>957</v>
      </c>
      <c r="Z6" s="89">
        <f t="shared" ref="Z6:Z16" si="5">SUM(P6:Y6)-X6</f>
        <v>6202</v>
      </c>
      <c r="AA6" s="35">
        <v>2000</v>
      </c>
      <c r="AB6" s="35">
        <v>2481</v>
      </c>
      <c r="AC6" s="35">
        <v>1644</v>
      </c>
      <c r="AD6" s="35">
        <v>1633</v>
      </c>
      <c r="AE6" s="35">
        <v>1431</v>
      </c>
      <c r="AF6" s="35">
        <f>954-AG6</f>
        <v>936</v>
      </c>
      <c r="AG6" s="82">
        <v>18</v>
      </c>
      <c r="AH6" s="78">
        <f t="shared" si="1"/>
        <v>954</v>
      </c>
      <c r="AI6" s="94">
        <f t="shared" ref="AI6:AI19" si="6">SUM(AA6:AG6)</f>
        <v>10143</v>
      </c>
      <c r="AJ6" s="95">
        <f t="shared" ref="AJ6:AJ19" si="7">SUM(AI6,Z6,O6,M6)</f>
        <v>25047</v>
      </c>
    </row>
    <row r="7" spans="1:46" x14ac:dyDescent="0.2">
      <c r="A7" s="46">
        <f t="shared" ref="A7:A16" si="8">A6+31</f>
        <v>41153</v>
      </c>
      <c r="B7" s="83">
        <v>1738</v>
      </c>
      <c r="C7" s="83">
        <v>1036</v>
      </c>
      <c r="D7" s="83">
        <v>754</v>
      </c>
      <c r="E7" s="83">
        <v>492</v>
      </c>
      <c r="F7" s="83">
        <v>579</v>
      </c>
      <c r="G7" s="83">
        <v>156</v>
      </c>
      <c r="H7" s="83">
        <v>153</v>
      </c>
      <c r="I7" s="83">
        <v>2660</v>
      </c>
      <c r="J7" s="83">
        <v>592</v>
      </c>
      <c r="K7" s="83">
        <v>117</v>
      </c>
      <c r="L7" s="83">
        <f t="shared" si="2"/>
        <v>3369</v>
      </c>
      <c r="M7" s="84">
        <f t="shared" si="3"/>
        <v>8277</v>
      </c>
      <c r="N7" s="85">
        <v>306</v>
      </c>
      <c r="O7" s="86">
        <f t="shared" si="0"/>
        <v>306</v>
      </c>
      <c r="P7" s="87">
        <v>631</v>
      </c>
      <c r="Q7" s="88">
        <v>779</v>
      </c>
      <c r="R7" s="88">
        <v>152</v>
      </c>
      <c r="S7" s="88">
        <v>474</v>
      </c>
      <c r="T7" s="88">
        <v>446</v>
      </c>
      <c r="U7" s="88">
        <v>419</v>
      </c>
      <c r="V7" s="88">
        <v>2045</v>
      </c>
      <c r="W7" s="88">
        <v>321</v>
      </c>
      <c r="X7" s="88">
        <f t="shared" si="4"/>
        <v>2366</v>
      </c>
      <c r="Y7" s="88">
        <v>1002</v>
      </c>
      <c r="Z7" s="89">
        <f t="shared" si="5"/>
        <v>6269</v>
      </c>
      <c r="AA7" s="34">
        <v>1981</v>
      </c>
      <c r="AB7" s="34">
        <v>2491</v>
      </c>
      <c r="AC7" s="34">
        <v>1648</v>
      </c>
      <c r="AD7" s="34">
        <v>1643</v>
      </c>
      <c r="AE7" s="34">
        <v>1431</v>
      </c>
      <c r="AF7" s="34">
        <f>937-AG7</f>
        <v>919</v>
      </c>
      <c r="AG7" s="36">
        <v>18</v>
      </c>
      <c r="AH7" s="78">
        <f t="shared" si="1"/>
        <v>937</v>
      </c>
      <c r="AI7" s="94">
        <f t="shared" si="6"/>
        <v>10131</v>
      </c>
      <c r="AJ7" s="95">
        <f t="shared" si="7"/>
        <v>24983</v>
      </c>
    </row>
    <row r="8" spans="1:46" x14ac:dyDescent="0.2">
      <c r="A8" s="47">
        <f t="shared" si="8"/>
        <v>41184</v>
      </c>
      <c r="B8" s="96">
        <v>1754</v>
      </c>
      <c r="C8" s="96">
        <v>1045</v>
      </c>
      <c r="D8" s="96">
        <v>762</v>
      </c>
      <c r="E8" s="96">
        <v>406</v>
      </c>
      <c r="F8" s="96">
        <v>563</v>
      </c>
      <c r="G8" s="96">
        <v>164</v>
      </c>
      <c r="H8" s="96">
        <v>151</v>
      </c>
      <c r="I8" s="96">
        <v>2654</v>
      </c>
      <c r="J8" s="96">
        <v>601</v>
      </c>
      <c r="K8" s="96">
        <v>120</v>
      </c>
      <c r="L8" s="83">
        <f t="shared" si="2"/>
        <v>3375</v>
      </c>
      <c r="M8" s="84">
        <f t="shared" si="3"/>
        <v>8220</v>
      </c>
      <c r="N8" s="97">
        <v>273</v>
      </c>
      <c r="O8" s="98">
        <f t="shared" si="0"/>
        <v>273</v>
      </c>
      <c r="P8" s="99">
        <v>627</v>
      </c>
      <c r="Q8" s="100">
        <v>779</v>
      </c>
      <c r="R8" s="100">
        <v>154</v>
      </c>
      <c r="S8" s="100">
        <v>498</v>
      </c>
      <c r="T8" s="100">
        <v>444</v>
      </c>
      <c r="U8" s="100">
        <v>407</v>
      </c>
      <c r="V8" s="100">
        <v>2368</v>
      </c>
      <c r="W8" s="100">
        <v>320</v>
      </c>
      <c r="X8" s="88">
        <f t="shared" si="4"/>
        <v>2688</v>
      </c>
      <c r="Y8" s="100">
        <v>953</v>
      </c>
      <c r="Z8" s="89">
        <f t="shared" si="5"/>
        <v>6550</v>
      </c>
      <c r="AA8" s="35">
        <v>2002</v>
      </c>
      <c r="AB8" s="35">
        <v>2504</v>
      </c>
      <c r="AC8" s="35">
        <v>1668</v>
      </c>
      <c r="AD8" s="35">
        <v>1654</v>
      </c>
      <c r="AE8" s="35">
        <v>1431</v>
      </c>
      <c r="AF8" s="35">
        <f>935-AG8</f>
        <v>920</v>
      </c>
      <c r="AG8" s="82">
        <v>15</v>
      </c>
      <c r="AH8" s="78">
        <f t="shared" si="1"/>
        <v>935</v>
      </c>
      <c r="AI8" s="94">
        <f t="shared" si="6"/>
        <v>10194</v>
      </c>
      <c r="AJ8" s="95">
        <f t="shared" si="7"/>
        <v>25237</v>
      </c>
    </row>
    <row r="9" spans="1:46" x14ac:dyDescent="0.2">
      <c r="A9" s="46">
        <f t="shared" si="8"/>
        <v>41215</v>
      </c>
      <c r="B9" s="83">
        <v>1733</v>
      </c>
      <c r="C9" s="83">
        <v>1047</v>
      </c>
      <c r="D9" s="83">
        <v>757</v>
      </c>
      <c r="E9" s="83">
        <v>332</v>
      </c>
      <c r="F9" s="83">
        <v>567</v>
      </c>
      <c r="G9" s="83">
        <v>171</v>
      </c>
      <c r="H9" s="83">
        <v>154</v>
      </c>
      <c r="I9" s="83">
        <v>2649</v>
      </c>
      <c r="J9" s="83">
        <v>596</v>
      </c>
      <c r="K9" s="83">
        <v>123</v>
      </c>
      <c r="L9" s="83">
        <f t="shared" si="2"/>
        <v>3368</v>
      </c>
      <c r="M9" s="84">
        <f t="shared" si="3"/>
        <v>8129</v>
      </c>
      <c r="N9" s="85">
        <v>260</v>
      </c>
      <c r="O9" s="86">
        <f t="shared" si="0"/>
        <v>260</v>
      </c>
      <c r="P9" s="87">
        <v>605</v>
      </c>
      <c r="Q9" s="88">
        <v>792</v>
      </c>
      <c r="R9" s="88">
        <v>160</v>
      </c>
      <c r="S9" s="88">
        <v>485</v>
      </c>
      <c r="T9" s="88">
        <v>457</v>
      </c>
      <c r="U9" s="88">
        <v>389</v>
      </c>
      <c r="V9" s="88">
        <v>2310</v>
      </c>
      <c r="W9" s="88">
        <v>313</v>
      </c>
      <c r="X9" s="88">
        <f t="shared" si="4"/>
        <v>2623</v>
      </c>
      <c r="Y9" s="88">
        <v>937</v>
      </c>
      <c r="Z9" s="89">
        <f t="shared" si="5"/>
        <v>6448</v>
      </c>
      <c r="AA9" s="34">
        <v>2002</v>
      </c>
      <c r="AB9" s="34">
        <v>2511</v>
      </c>
      <c r="AC9" s="34">
        <v>1688</v>
      </c>
      <c r="AD9" s="34">
        <v>1660</v>
      </c>
      <c r="AE9" s="34">
        <v>1422</v>
      </c>
      <c r="AF9" s="34">
        <f>933-AG9</f>
        <v>919</v>
      </c>
      <c r="AG9" s="36">
        <v>14</v>
      </c>
      <c r="AH9" s="78">
        <f t="shared" si="1"/>
        <v>933</v>
      </c>
      <c r="AI9" s="94">
        <f t="shared" si="6"/>
        <v>10216</v>
      </c>
      <c r="AJ9" s="95">
        <f t="shared" si="7"/>
        <v>25053</v>
      </c>
    </row>
    <row r="10" spans="1:46" x14ac:dyDescent="0.2">
      <c r="A10" s="47">
        <f t="shared" si="8"/>
        <v>41246</v>
      </c>
      <c r="B10" s="96">
        <v>1738</v>
      </c>
      <c r="C10" s="96">
        <v>1034</v>
      </c>
      <c r="D10" s="96">
        <v>745</v>
      </c>
      <c r="E10" s="96">
        <v>289</v>
      </c>
      <c r="F10" s="96">
        <v>567</v>
      </c>
      <c r="G10" s="96">
        <v>170</v>
      </c>
      <c r="H10" s="96">
        <v>159</v>
      </c>
      <c r="I10" s="96">
        <v>2666</v>
      </c>
      <c r="J10" s="96">
        <v>595</v>
      </c>
      <c r="K10" s="96">
        <v>123</v>
      </c>
      <c r="L10" s="83">
        <f t="shared" si="2"/>
        <v>3384</v>
      </c>
      <c r="M10" s="84">
        <f t="shared" si="3"/>
        <v>8086</v>
      </c>
      <c r="N10" s="97">
        <v>260</v>
      </c>
      <c r="O10" s="98">
        <f t="shared" si="0"/>
        <v>260</v>
      </c>
      <c r="P10" s="99">
        <v>600</v>
      </c>
      <c r="Q10" s="100">
        <v>791</v>
      </c>
      <c r="R10" s="100">
        <v>140</v>
      </c>
      <c r="S10" s="100">
        <v>478</v>
      </c>
      <c r="T10" s="100">
        <v>459</v>
      </c>
      <c r="U10" s="100">
        <v>397</v>
      </c>
      <c r="V10" s="100">
        <v>2216</v>
      </c>
      <c r="W10" s="100">
        <v>287</v>
      </c>
      <c r="X10" s="88">
        <f t="shared" si="4"/>
        <v>2503</v>
      </c>
      <c r="Y10" s="100">
        <v>907</v>
      </c>
      <c r="Z10" s="89">
        <f t="shared" si="5"/>
        <v>6275</v>
      </c>
      <c r="AA10" s="35">
        <v>1989</v>
      </c>
      <c r="AB10" s="35">
        <v>2503</v>
      </c>
      <c r="AC10" s="35">
        <v>1684</v>
      </c>
      <c r="AD10" s="35">
        <v>1656</v>
      </c>
      <c r="AE10" s="35">
        <v>1418</v>
      </c>
      <c r="AF10" s="35">
        <f>933-AG10</f>
        <v>920</v>
      </c>
      <c r="AG10" s="82">
        <v>13</v>
      </c>
      <c r="AH10" s="79">
        <f t="shared" si="1"/>
        <v>933</v>
      </c>
      <c r="AI10" s="94">
        <f t="shared" si="6"/>
        <v>10183</v>
      </c>
      <c r="AJ10" s="95">
        <f t="shared" si="7"/>
        <v>24804</v>
      </c>
    </row>
    <row r="11" spans="1:46" x14ac:dyDescent="0.2">
      <c r="A11" s="46">
        <f t="shared" si="8"/>
        <v>41277</v>
      </c>
      <c r="B11" s="83">
        <v>1732</v>
      </c>
      <c r="C11" s="83">
        <v>1034</v>
      </c>
      <c r="D11" s="83">
        <v>744</v>
      </c>
      <c r="E11" s="83">
        <v>302</v>
      </c>
      <c r="F11" s="83">
        <v>521</v>
      </c>
      <c r="G11" s="83">
        <v>162</v>
      </c>
      <c r="H11" s="83">
        <v>153</v>
      </c>
      <c r="I11" s="83">
        <v>2675</v>
      </c>
      <c r="J11" s="83">
        <v>591</v>
      </c>
      <c r="K11" s="83">
        <v>128</v>
      </c>
      <c r="L11" s="83">
        <f t="shared" si="2"/>
        <v>3394</v>
      </c>
      <c r="M11" s="84">
        <f t="shared" si="3"/>
        <v>8042</v>
      </c>
      <c r="N11" s="85">
        <v>270</v>
      </c>
      <c r="O11" s="86">
        <f t="shared" si="0"/>
        <v>270</v>
      </c>
      <c r="P11" s="87">
        <v>602</v>
      </c>
      <c r="Q11" s="88">
        <v>746</v>
      </c>
      <c r="R11" s="88">
        <v>140</v>
      </c>
      <c r="S11" s="88">
        <v>489</v>
      </c>
      <c r="T11" s="88">
        <v>451</v>
      </c>
      <c r="U11" s="88">
        <v>403</v>
      </c>
      <c r="V11" s="88">
        <v>2218</v>
      </c>
      <c r="W11" s="88">
        <v>265</v>
      </c>
      <c r="X11" s="88">
        <f t="shared" si="4"/>
        <v>2483</v>
      </c>
      <c r="Y11" s="88">
        <v>927</v>
      </c>
      <c r="Z11" s="89">
        <f t="shared" si="5"/>
        <v>6241</v>
      </c>
      <c r="AA11" s="34">
        <v>1982</v>
      </c>
      <c r="AB11" s="34">
        <v>2504</v>
      </c>
      <c r="AC11" s="34">
        <v>1664</v>
      </c>
      <c r="AD11" s="34">
        <v>1666</v>
      </c>
      <c r="AE11" s="34">
        <v>1416</v>
      </c>
      <c r="AF11" s="34">
        <f>905-AG11</f>
        <v>894</v>
      </c>
      <c r="AG11" s="36">
        <v>11</v>
      </c>
      <c r="AH11" s="78">
        <f t="shared" si="1"/>
        <v>905</v>
      </c>
      <c r="AI11" s="94">
        <f t="shared" si="6"/>
        <v>10137</v>
      </c>
      <c r="AJ11" s="95">
        <f t="shared" si="7"/>
        <v>24690</v>
      </c>
    </row>
    <row r="12" spans="1:46" x14ac:dyDescent="0.2">
      <c r="A12" s="47">
        <f t="shared" si="8"/>
        <v>41308</v>
      </c>
      <c r="B12" s="96">
        <v>1686</v>
      </c>
      <c r="C12" s="96">
        <v>1049</v>
      </c>
      <c r="D12" s="96">
        <v>749</v>
      </c>
      <c r="E12" s="96">
        <v>309</v>
      </c>
      <c r="F12" s="96">
        <v>438</v>
      </c>
      <c r="G12" s="96">
        <v>168</v>
      </c>
      <c r="H12" s="96">
        <v>167</v>
      </c>
      <c r="I12" s="96">
        <v>2690</v>
      </c>
      <c r="J12" s="96">
        <v>598</v>
      </c>
      <c r="K12" s="96">
        <v>137</v>
      </c>
      <c r="L12" s="83">
        <f t="shared" si="2"/>
        <v>3425</v>
      </c>
      <c r="M12" s="84">
        <f t="shared" si="3"/>
        <v>7991</v>
      </c>
      <c r="N12" s="97">
        <v>249</v>
      </c>
      <c r="O12" s="98">
        <f t="shared" si="0"/>
        <v>249</v>
      </c>
      <c r="P12" s="99">
        <v>591</v>
      </c>
      <c r="Q12" s="100">
        <v>798</v>
      </c>
      <c r="R12" s="100">
        <v>141</v>
      </c>
      <c r="S12" s="100">
        <v>494</v>
      </c>
      <c r="T12" s="100">
        <v>453</v>
      </c>
      <c r="U12" s="100">
        <v>403</v>
      </c>
      <c r="V12" s="100">
        <v>2315</v>
      </c>
      <c r="W12" s="100">
        <v>277</v>
      </c>
      <c r="X12" s="88">
        <f t="shared" si="4"/>
        <v>2592</v>
      </c>
      <c r="Y12" s="100">
        <v>919</v>
      </c>
      <c r="Z12" s="89">
        <f t="shared" si="5"/>
        <v>6391</v>
      </c>
      <c r="AA12" s="34">
        <v>1993</v>
      </c>
      <c r="AB12" s="34">
        <v>2522</v>
      </c>
      <c r="AC12" s="34">
        <v>1678</v>
      </c>
      <c r="AD12" s="34">
        <v>1662</v>
      </c>
      <c r="AE12" s="34">
        <v>1417</v>
      </c>
      <c r="AF12" s="35">
        <f>902-AG12</f>
        <v>893</v>
      </c>
      <c r="AG12" s="82">
        <v>9</v>
      </c>
      <c r="AH12" s="78">
        <f t="shared" si="1"/>
        <v>902</v>
      </c>
      <c r="AI12" s="94">
        <f t="shared" si="6"/>
        <v>10174</v>
      </c>
      <c r="AJ12" s="95">
        <f t="shared" si="7"/>
        <v>24805</v>
      </c>
    </row>
    <row r="13" spans="1:46" x14ac:dyDescent="0.2">
      <c r="A13" s="46">
        <f t="shared" si="8"/>
        <v>41339</v>
      </c>
      <c r="B13" s="83">
        <v>1700</v>
      </c>
      <c r="C13" s="83">
        <v>1054</v>
      </c>
      <c r="D13" s="83">
        <v>763</v>
      </c>
      <c r="E13" s="83">
        <v>308</v>
      </c>
      <c r="F13" s="83">
        <v>420</v>
      </c>
      <c r="G13" s="83">
        <v>171</v>
      </c>
      <c r="H13" s="83">
        <v>166</v>
      </c>
      <c r="I13" s="83">
        <v>2672</v>
      </c>
      <c r="J13" s="83">
        <v>600</v>
      </c>
      <c r="K13" s="83">
        <v>142</v>
      </c>
      <c r="L13" s="83">
        <f t="shared" si="2"/>
        <v>3414</v>
      </c>
      <c r="M13" s="84">
        <f t="shared" si="3"/>
        <v>7996</v>
      </c>
      <c r="N13" s="85">
        <v>249</v>
      </c>
      <c r="O13" s="86">
        <f t="shared" si="0"/>
        <v>249</v>
      </c>
      <c r="P13" s="87">
        <v>585</v>
      </c>
      <c r="Q13" s="88">
        <v>784</v>
      </c>
      <c r="R13" s="88">
        <v>141</v>
      </c>
      <c r="S13" s="88">
        <v>500</v>
      </c>
      <c r="T13" s="88">
        <v>494</v>
      </c>
      <c r="U13" s="88">
        <v>397</v>
      </c>
      <c r="V13" s="88">
        <v>2316</v>
      </c>
      <c r="W13" s="88">
        <v>290</v>
      </c>
      <c r="X13" s="88">
        <f t="shared" si="4"/>
        <v>2606</v>
      </c>
      <c r="Y13" s="88">
        <v>879</v>
      </c>
      <c r="Z13" s="89">
        <f t="shared" si="5"/>
        <v>6386</v>
      </c>
      <c r="AA13" s="90">
        <v>1962</v>
      </c>
      <c r="AB13" s="91">
        <v>2519</v>
      </c>
      <c r="AC13" s="91">
        <v>1718</v>
      </c>
      <c r="AD13" s="91">
        <v>1656</v>
      </c>
      <c r="AE13" s="91">
        <v>1421</v>
      </c>
      <c r="AF13" s="91">
        <f>959-AG13</f>
        <v>949</v>
      </c>
      <c r="AG13" s="92">
        <v>10</v>
      </c>
      <c r="AH13" s="93">
        <f t="shared" si="1"/>
        <v>959</v>
      </c>
      <c r="AI13" s="94">
        <f t="shared" si="6"/>
        <v>10235</v>
      </c>
      <c r="AJ13" s="95">
        <f t="shared" si="7"/>
        <v>24866</v>
      </c>
    </row>
    <row r="14" spans="1:46" x14ac:dyDescent="0.2">
      <c r="A14" s="47">
        <f t="shared" si="8"/>
        <v>41370</v>
      </c>
      <c r="B14" s="96">
        <v>1742</v>
      </c>
      <c r="C14" s="96">
        <v>1051</v>
      </c>
      <c r="D14" s="96">
        <v>764</v>
      </c>
      <c r="E14" s="96">
        <v>302</v>
      </c>
      <c r="F14" s="96">
        <v>437</v>
      </c>
      <c r="G14" s="96">
        <v>168</v>
      </c>
      <c r="H14" s="96">
        <v>169</v>
      </c>
      <c r="I14" s="96">
        <v>2652</v>
      </c>
      <c r="J14" s="96">
        <v>601</v>
      </c>
      <c r="K14" s="96">
        <v>145</v>
      </c>
      <c r="L14" s="83">
        <f t="shared" si="2"/>
        <v>3398</v>
      </c>
      <c r="M14" s="84">
        <f t="shared" si="3"/>
        <v>8031</v>
      </c>
      <c r="N14" s="97">
        <v>249</v>
      </c>
      <c r="O14" s="98">
        <f t="shared" si="0"/>
        <v>249</v>
      </c>
      <c r="P14" s="99">
        <v>613</v>
      </c>
      <c r="Q14" s="100">
        <v>771</v>
      </c>
      <c r="R14" s="100">
        <v>151</v>
      </c>
      <c r="S14" s="100">
        <v>500</v>
      </c>
      <c r="T14" s="100">
        <v>488</v>
      </c>
      <c r="U14" s="100">
        <v>384</v>
      </c>
      <c r="V14" s="100">
        <v>2259</v>
      </c>
      <c r="W14" s="100">
        <v>268</v>
      </c>
      <c r="X14" s="88">
        <f t="shared" si="4"/>
        <v>2527</v>
      </c>
      <c r="Y14" s="100">
        <v>901</v>
      </c>
      <c r="Z14" s="89">
        <f t="shared" si="5"/>
        <v>6335</v>
      </c>
      <c r="AA14" s="101">
        <v>1954</v>
      </c>
      <c r="AB14" s="102">
        <v>2514</v>
      </c>
      <c r="AC14" s="102">
        <v>1694</v>
      </c>
      <c r="AD14" s="102">
        <v>1668</v>
      </c>
      <c r="AE14" s="102">
        <v>1419</v>
      </c>
      <c r="AF14" s="102">
        <f>982-AG14</f>
        <v>972</v>
      </c>
      <c r="AG14" s="103">
        <v>10</v>
      </c>
      <c r="AH14" s="101">
        <f t="shared" si="1"/>
        <v>982</v>
      </c>
      <c r="AI14" s="94">
        <f t="shared" si="6"/>
        <v>10231</v>
      </c>
      <c r="AJ14" s="95">
        <f t="shared" si="7"/>
        <v>24846</v>
      </c>
    </row>
    <row r="15" spans="1:46" x14ac:dyDescent="0.2">
      <c r="A15" s="46">
        <f t="shared" si="8"/>
        <v>41401</v>
      </c>
      <c r="B15" s="83">
        <v>1769</v>
      </c>
      <c r="C15" s="83">
        <v>1053</v>
      </c>
      <c r="D15" s="83">
        <v>749</v>
      </c>
      <c r="E15" s="83">
        <v>336</v>
      </c>
      <c r="F15" s="83">
        <v>434</v>
      </c>
      <c r="G15" s="83">
        <v>167</v>
      </c>
      <c r="H15" s="83">
        <v>161</v>
      </c>
      <c r="I15" s="83">
        <v>2661</v>
      </c>
      <c r="J15" s="83">
        <v>600</v>
      </c>
      <c r="K15" s="83">
        <v>153</v>
      </c>
      <c r="L15" s="83">
        <f t="shared" si="2"/>
        <v>3414</v>
      </c>
      <c r="M15" s="84">
        <f t="shared" si="3"/>
        <v>8083</v>
      </c>
      <c r="N15" s="85">
        <v>247</v>
      </c>
      <c r="O15" s="86">
        <f t="shared" si="0"/>
        <v>247</v>
      </c>
      <c r="P15" s="87">
        <v>593</v>
      </c>
      <c r="Q15" s="88">
        <v>769</v>
      </c>
      <c r="R15" s="88">
        <v>179</v>
      </c>
      <c r="S15" s="88">
        <v>498</v>
      </c>
      <c r="T15" s="88">
        <v>478</v>
      </c>
      <c r="U15" s="88">
        <v>415</v>
      </c>
      <c r="V15" s="88">
        <v>2212</v>
      </c>
      <c r="W15" s="88">
        <v>277</v>
      </c>
      <c r="X15" s="88">
        <f t="shared" si="4"/>
        <v>2489</v>
      </c>
      <c r="Y15" s="88">
        <v>878</v>
      </c>
      <c r="Z15" s="89">
        <f t="shared" si="5"/>
        <v>6299</v>
      </c>
      <c r="AA15" s="93">
        <v>1950</v>
      </c>
      <c r="AB15" s="91">
        <v>2482</v>
      </c>
      <c r="AC15" s="91">
        <v>1691</v>
      </c>
      <c r="AD15" s="91">
        <v>1670</v>
      </c>
      <c r="AE15" s="91">
        <v>1421</v>
      </c>
      <c r="AF15" s="91">
        <f>994-AG15</f>
        <v>986</v>
      </c>
      <c r="AG15" s="92">
        <v>8</v>
      </c>
      <c r="AH15" s="93">
        <f t="shared" si="1"/>
        <v>994</v>
      </c>
      <c r="AI15" s="94">
        <f t="shared" si="6"/>
        <v>10208</v>
      </c>
      <c r="AJ15" s="95">
        <f t="shared" si="7"/>
        <v>24837</v>
      </c>
    </row>
    <row r="16" spans="1:46" ht="13.5" thickBot="1" x14ac:dyDescent="0.25">
      <c r="A16" s="46">
        <f t="shared" si="8"/>
        <v>41432</v>
      </c>
      <c r="B16" s="83">
        <v>1761</v>
      </c>
      <c r="C16" s="83">
        <v>1034</v>
      </c>
      <c r="D16" s="83">
        <v>757</v>
      </c>
      <c r="E16" s="83">
        <v>426</v>
      </c>
      <c r="F16" s="83">
        <v>434</v>
      </c>
      <c r="G16" s="83">
        <v>169</v>
      </c>
      <c r="H16" s="83">
        <v>169</v>
      </c>
      <c r="I16" s="83">
        <v>2678</v>
      </c>
      <c r="J16" s="83">
        <v>600</v>
      </c>
      <c r="K16" s="83">
        <v>151</v>
      </c>
      <c r="L16" s="83">
        <f t="shared" si="2"/>
        <v>3429</v>
      </c>
      <c r="M16" s="84">
        <f t="shared" si="3"/>
        <v>8179</v>
      </c>
      <c r="N16" s="85">
        <v>234</v>
      </c>
      <c r="O16" s="104">
        <f t="shared" si="0"/>
        <v>234</v>
      </c>
      <c r="P16" s="87">
        <v>586</v>
      </c>
      <c r="Q16" s="88">
        <v>754</v>
      </c>
      <c r="R16" s="88">
        <v>190</v>
      </c>
      <c r="S16" s="88">
        <v>495</v>
      </c>
      <c r="T16" s="88">
        <v>467</v>
      </c>
      <c r="U16" s="88">
        <v>439</v>
      </c>
      <c r="V16" s="88">
        <v>2243</v>
      </c>
      <c r="W16" s="88">
        <v>291</v>
      </c>
      <c r="X16" s="88">
        <f t="shared" si="4"/>
        <v>2534</v>
      </c>
      <c r="Y16" s="88">
        <v>883</v>
      </c>
      <c r="Z16" s="89">
        <f t="shared" si="5"/>
        <v>6348</v>
      </c>
      <c r="AA16" s="93">
        <v>1957</v>
      </c>
      <c r="AB16" s="91">
        <v>2466</v>
      </c>
      <c r="AC16" s="91">
        <v>1688</v>
      </c>
      <c r="AD16" s="91">
        <v>1639</v>
      </c>
      <c r="AE16" s="91">
        <v>1418</v>
      </c>
      <c r="AF16" s="105">
        <f>971-AG16</f>
        <v>965</v>
      </c>
      <c r="AG16" s="106">
        <v>6</v>
      </c>
      <c r="AH16" s="107">
        <f t="shared" si="1"/>
        <v>971</v>
      </c>
      <c r="AI16" s="94">
        <f t="shared" si="6"/>
        <v>10139</v>
      </c>
      <c r="AJ16" s="95">
        <f t="shared" si="7"/>
        <v>24900</v>
      </c>
    </row>
    <row r="17" spans="1:36" x14ac:dyDescent="0.2">
      <c r="A17" s="9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9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10"/>
      <c r="AG17" s="109"/>
      <c r="AH17" s="111"/>
      <c r="AI17" s="108"/>
      <c r="AJ17" s="108"/>
    </row>
    <row r="18" spans="1:36" ht="13.5" thickBot="1" x14ac:dyDescent="0.25">
      <c r="A18" s="63" t="s">
        <v>34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>
        <f t="shared" si="2"/>
        <v>0</v>
      </c>
      <c r="M18" s="112">
        <f>SUM(B18:H18, L18)</f>
        <v>0</v>
      </c>
      <c r="N18" s="85"/>
      <c r="O18" s="104">
        <f>SUM(N18:N18)</f>
        <v>0</v>
      </c>
      <c r="P18" s="87"/>
      <c r="Q18" s="88"/>
      <c r="R18" s="88"/>
      <c r="S18" s="88"/>
      <c r="T18" s="88"/>
      <c r="U18" s="88">
        <f>U16</f>
        <v>439</v>
      </c>
      <c r="V18" s="88"/>
      <c r="W18" s="88"/>
      <c r="X18" s="88">
        <f>SUM(V18:W18)</f>
        <v>0</v>
      </c>
      <c r="Y18" s="88"/>
      <c r="Z18" s="89">
        <f>SUM(P18:Y18)-V18-W18</f>
        <v>439</v>
      </c>
      <c r="AA18" s="93"/>
      <c r="AB18" s="91"/>
      <c r="AC18" s="91"/>
      <c r="AD18" s="91"/>
      <c r="AE18" s="91"/>
      <c r="AF18" s="105"/>
      <c r="AG18" s="106"/>
      <c r="AH18" s="107"/>
      <c r="AI18" s="94">
        <f t="shared" si="6"/>
        <v>0</v>
      </c>
      <c r="AJ18" s="113">
        <f t="shared" si="7"/>
        <v>439</v>
      </c>
    </row>
    <row r="19" spans="1:36" ht="13.5" thickBot="1" x14ac:dyDescent="0.25">
      <c r="A19" s="63" t="s">
        <v>35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>
        <f t="shared" si="2"/>
        <v>0</v>
      </c>
      <c r="M19" s="114">
        <f>SUM(B19:H19, L19)</f>
        <v>0</v>
      </c>
      <c r="N19" s="85"/>
      <c r="O19" s="104">
        <f>SUM(N19:N19)</f>
        <v>0</v>
      </c>
      <c r="P19" s="87"/>
      <c r="Q19" s="88"/>
      <c r="R19" s="88"/>
      <c r="S19" s="88"/>
      <c r="T19" s="88"/>
      <c r="U19" s="88">
        <v>49</v>
      </c>
      <c r="V19" s="88"/>
      <c r="W19" s="88"/>
      <c r="X19" s="88">
        <f>SUM(V19:W19)</f>
        <v>0</v>
      </c>
      <c r="Y19" s="88"/>
      <c r="Z19" s="89">
        <f>SUM(P19:Y19)-V19-W19</f>
        <v>49</v>
      </c>
      <c r="AA19" s="93"/>
      <c r="AB19" s="91"/>
      <c r="AC19" s="91"/>
      <c r="AD19" s="91"/>
      <c r="AE19" s="91"/>
      <c r="AF19" s="91"/>
      <c r="AG19" s="92"/>
      <c r="AH19" s="115"/>
      <c r="AI19" s="94">
        <f t="shared" si="6"/>
        <v>0</v>
      </c>
      <c r="AJ19" s="116">
        <f t="shared" si="7"/>
        <v>49</v>
      </c>
    </row>
    <row r="20" spans="1:36" x14ac:dyDescent="0.2">
      <c r="A20" s="9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</row>
    <row r="21" spans="1:36" x14ac:dyDescent="0.2">
      <c r="A21" s="63" t="s">
        <v>47</v>
      </c>
      <c r="B21" s="62">
        <f>SUM(B5:B16)/12</f>
        <v>1735.8333333333333</v>
      </c>
      <c r="C21" s="62">
        <f t="shared" ref="C21:AJ21" si="9">SUM(C5:C16)/12</f>
        <v>1044</v>
      </c>
      <c r="D21" s="62">
        <f t="shared" si="9"/>
        <v>757.16666666666663</v>
      </c>
      <c r="E21" s="62">
        <f t="shared" si="9"/>
        <v>391.91666666666669</v>
      </c>
      <c r="F21" s="62">
        <f t="shared" si="9"/>
        <v>509.16666666666669</v>
      </c>
      <c r="G21" s="62">
        <f t="shared" si="9"/>
        <v>165.83333333333334</v>
      </c>
      <c r="H21" s="62">
        <f t="shared" si="9"/>
        <v>160</v>
      </c>
      <c r="I21" s="62">
        <f t="shared" si="9"/>
        <v>2666.5</v>
      </c>
      <c r="J21" s="62">
        <f t="shared" si="9"/>
        <v>594.58333333333337</v>
      </c>
      <c r="K21" s="62">
        <f t="shared" si="9"/>
        <v>133.41666666666666</v>
      </c>
      <c r="L21" s="62">
        <f t="shared" si="9"/>
        <v>3394.5</v>
      </c>
      <c r="M21" s="62"/>
      <c r="N21" s="62">
        <f t="shared" si="9"/>
        <v>267.25</v>
      </c>
      <c r="O21" s="62"/>
      <c r="P21" s="62">
        <f t="shared" si="9"/>
        <v>606.66666666666663</v>
      </c>
      <c r="Q21" s="62">
        <f t="shared" si="9"/>
        <v>771.91666666666663</v>
      </c>
      <c r="R21" s="62">
        <f t="shared" si="9"/>
        <v>156.41666666666666</v>
      </c>
      <c r="S21" s="62">
        <f t="shared" si="9"/>
        <v>490.91666666666669</v>
      </c>
      <c r="T21" s="62">
        <f t="shared" si="9"/>
        <v>460.25</v>
      </c>
      <c r="U21" s="62">
        <f t="shared" si="9"/>
        <v>413.25</v>
      </c>
      <c r="V21" s="62">
        <f t="shared" si="9"/>
        <v>2211.0833333333335</v>
      </c>
      <c r="W21" s="62">
        <f t="shared" si="9"/>
        <v>290.33333333333331</v>
      </c>
      <c r="X21" s="62">
        <f t="shared" si="9"/>
        <v>2501.4166666666665</v>
      </c>
      <c r="Y21" s="62">
        <f t="shared" si="9"/>
        <v>925.5</v>
      </c>
      <c r="Z21" s="62"/>
      <c r="AA21" s="62">
        <f t="shared" si="9"/>
        <v>1981.9166666666667</v>
      </c>
      <c r="AB21" s="62">
        <f t="shared" si="9"/>
        <v>2497.0833333333335</v>
      </c>
      <c r="AC21" s="62">
        <f t="shared" si="9"/>
        <v>1676.3333333333333</v>
      </c>
      <c r="AD21" s="62">
        <f t="shared" si="9"/>
        <v>1653.5833333333333</v>
      </c>
      <c r="AE21" s="62">
        <f t="shared" si="9"/>
        <v>1424</v>
      </c>
      <c r="AF21" s="62">
        <f t="shared" si="9"/>
        <v>936.08333333333337</v>
      </c>
      <c r="AG21" s="62">
        <f t="shared" si="9"/>
        <v>12.416666666666666</v>
      </c>
      <c r="AH21" s="62">
        <f t="shared" si="9"/>
        <v>948.5</v>
      </c>
      <c r="AI21" s="62"/>
      <c r="AJ21" s="62">
        <f t="shared" si="9"/>
        <v>24933.416666666668</v>
      </c>
    </row>
    <row r="22" spans="1:36" x14ac:dyDescent="0.2">
      <c r="A22" s="9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</row>
    <row r="23" spans="1:36" x14ac:dyDescent="0.2">
      <c r="A23" s="9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</row>
    <row r="24" spans="1:36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P24" s="6"/>
      <c r="Q24" s="6"/>
      <c r="R24" s="6"/>
      <c r="S24" s="6"/>
      <c r="T24" s="6"/>
      <c r="U24" s="6"/>
      <c r="V24" s="6"/>
      <c r="W24" s="6"/>
      <c r="Y24" s="15"/>
      <c r="Z24" s="15"/>
      <c r="AA24" s="15"/>
      <c r="AB24" s="15"/>
      <c r="AC24" s="15"/>
      <c r="AD24" s="16"/>
    </row>
    <row r="25" spans="1:36" x14ac:dyDescent="0.2">
      <c r="A25" s="61"/>
      <c r="B25" s="8"/>
      <c r="C25" s="5"/>
      <c r="D25" s="5"/>
      <c r="E25" s="5"/>
      <c r="F25" s="5"/>
      <c r="G25" s="5"/>
      <c r="H25" s="5"/>
      <c r="I25" s="5"/>
      <c r="J25" s="5"/>
      <c r="K25" s="5"/>
      <c r="L25" s="5"/>
      <c r="P25" s="5"/>
      <c r="Q25" s="5"/>
      <c r="R25" s="5"/>
      <c r="S25" s="5"/>
      <c r="T25" s="7"/>
      <c r="U25" s="7"/>
      <c r="V25" s="7"/>
      <c r="W25" s="7"/>
      <c r="Y25" s="15"/>
      <c r="Z25" s="15"/>
      <c r="AA25" s="15"/>
      <c r="AB25" s="15"/>
      <c r="AC25" s="15"/>
      <c r="AD25" s="16"/>
    </row>
    <row r="26" spans="1:36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P26" s="5"/>
      <c r="Q26" s="5"/>
      <c r="R26" s="5"/>
      <c r="S26" s="5"/>
      <c r="T26" s="5"/>
      <c r="U26" s="5"/>
      <c r="V26" s="5"/>
      <c r="W26" s="5"/>
      <c r="Y26" s="15"/>
      <c r="Z26" s="15"/>
      <c r="AA26" s="15"/>
      <c r="AB26" s="15"/>
      <c r="AC26" s="15"/>
      <c r="AD26" s="16"/>
    </row>
    <row r="27" spans="1:36" x14ac:dyDescent="0.2">
      <c r="B27" s="5"/>
      <c r="C27" s="8"/>
      <c r="D27" s="11"/>
      <c r="E27" s="11"/>
      <c r="F27" s="11"/>
      <c r="G27" s="11"/>
      <c r="H27" s="11"/>
      <c r="I27" s="11"/>
      <c r="J27" s="11"/>
      <c r="K27" s="11"/>
      <c r="L27" s="11"/>
      <c r="P27" s="6"/>
      <c r="Q27" s="6"/>
      <c r="R27" s="6"/>
      <c r="S27" s="6"/>
      <c r="T27" s="6"/>
      <c r="U27" s="6"/>
      <c r="V27" s="6"/>
      <c r="W27" s="6"/>
      <c r="Y27" s="15"/>
      <c r="Z27" s="15"/>
      <c r="AA27" s="15"/>
      <c r="AB27" s="15"/>
      <c r="AC27" s="15"/>
      <c r="AD27" s="16"/>
    </row>
    <row r="28" spans="1:36" x14ac:dyDescent="0.2"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P28" s="5"/>
      <c r="Q28" s="5"/>
      <c r="R28" s="5"/>
      <c r="S28" s="5"/>
      <c r="T28" s="7"/>
      <c r="U28" s="7"/>
      <c r="V28" s="7"/>
      <c r="W28" s="7"/>
      <c r="Y28" s="15"/>
      <c r="Z28" s="15"/>
      <c r="AA28" s="15"/>
      <c r="AB28" s="15"/>
      <c r="AC28" s="15"/>
      <c r="AD28" s="16"/>
    </row>
    <row r="29" spans="1:36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P29" s="5"/>
      <c r="Q29" s="5"/>
      <c r="R29" s="5"/>
      <c r="S29" s="5"/>
      <c r="T29" s="5"/>
      <c r="U29" s="5"/>
      <c r="V29" s="5"/>
      <c r="W29" s="5"/>
      <c r="Y29" s="15"/>
      <c r="Z29" s="15"/>
      <c r="AA29" s="15"/>
      <c r="AB29" s="15"/>
      <c r="AC29" s="15"/>
      <c r="AD29" s="16"/>
    </row>
    <row r="30" spans="1:36" x14ac:dyDescent="0.2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P30" s="6"/>
      <c r="Q30" s="6"/>
      <c r="R30" s="6"/>
      <c r="S30" s="6"/>
      <c r="T30" s="6"/>
      <c r="U30" s="6"/>
      <c r="V30" s="6"/>
      <c r="W30" s="6"/>
      <c r="Y30" s="15"/>
      <c r="Z30" s="15"/>
      <c r="AA30" s="15"/>
      <c r="AB30" s="15"/>
      <c r="AC30" s="15"/>
      <c r="AD30" s="16"/>
    </row>
    <row r="31" spans="1:36" x14ac:dyDescent="0.2"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P31" s="5"/>
      <c r="Q31" s="5"/>
      <c r="R31" s="5"/>
      <c r="S31" s="5"/>
      <c r="T31" s="7"/>
      <c r="U31" s="7"/>
      <c r="V31" s="7"/>
      <c r="W31" s="7"/>
      <c r="Y31" s="15"/>
      <c r="Z31" s="15"/>
      <c r="AA31" s="15"/>
      <c r="AB31" s="15"/>
      <c r="AC31" s="15"/>
      <c r="AD31" s="16"/>
    </row>
    <row r="32" spans="1:36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P32" s="5"/>
      <c r="Q32" s="5"/>
      <c r="R32" s="5"/>
      <c r="S32" s="5"/>
      <c r="T32" s="5"/>
      <c r="U32" s="5"/>
      <c r="V32" s="5"/>
      <c r="W32" s="5"/>
    </row>
    <row r="33" spans="2:23" x14ac:dyDescent="0.2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P33" s="6"/>
      <c r="Q33" s="6"/>
      <c r="R33" s="6"/>
      <c r="S33" s="6"/>
      <c r="T33" s="6"/>
      <c r="U33" s="6"/>
      <c r="V33" s="6"/>
      <c r="W33" s="6"/>
    </row>
    <row r="34" spans="2:23" x14ac:dyDescent="0.2"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P34" s="7"/>
      <c r="Q34" s="7"/>
      <c r="R34" s="7"/>
      <c r="S34" s="7"/>
      <c r="T34" s="7"/>
      <c r="U34" s="7"/>
      <c r="V34" s="7"/>
      <c r="W34" s="7"/>
    </row>
    <row r="35" spans="2:23" x14ac:dyDescent="0.2">
      <c r="B35" s="7"/>
      <c r="C35" s="5"/>
      <c r="D35" s="5"/>
      <c r="E35" s="5"/>
      <c r="F35" s="5"/>
      <c r="G35" s="5"/>
      <c r="H35" s="5"/>
      <c r="I35" s="5"/>
      <c r="J35" s="5"/>
      <c r="K35" s="5"/>
      <c r="L35" s="5"/>
      <c r="P35" s="5"/>
      <c r="Q35" s="5"/>
      <c r="R35" s="5"/>
      <c r="S35" s="5"/>
      <c r="T35" s="5"/>
      <c r="U35" s="5"/>
      <c r="V35" s="5"/>
      <c r="W35" s="5"/>
    </row>
    <row r="36" spans="2:23" x14ac:dyDescent="0.2"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P36" s="6"/>
      <c r="Q36" s="6"/>
      <c r="R36" s="6"/>
      <c r="S36" s="6"/>
    </row>
    <row r="37" spans="2:23" x14ac:dyDescent="0.2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P37" s="7"/>
      <c r="Q37" s="7"/>
      <c r="R37" s="7"/>
      <c r="S37" s="7"/>
    </row>
    <row r="38" spans="2:23" x14ac:dyDescent="0.2"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P38" s="5"/>
      <c r="Q38" s="5"/>
      <c r="R38" s="5"/>
      <c r="S38" s="5"/>
    </row>
    <row r="39" spans="2:23" x14ac:dyDescent="0.2"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P39" s="6"/>
      <c r="Q39" s="6"/>
      <c r="R39" s="6"/>
      <c r="S39" s="6"/>
    </row>
    <row r="40" spans="2:23" x14ac:dyDescent="0.2"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P40" s="7"/>
      <c r="Q40" s="7"/>
      <c r="R40" s="7"/>
      <c r="S40" s="7"/>
    </row>
    <row r="41" spans="2:23" x14ac:dyDescent="0.2">
      <c r="B41" s="7"/>
      <c r="C41" s="5"/>
      <c r="D41" s="5"/>
      <c r="E41" s="5"/>
      <c r="F41" s="5"/>
      <c r="G41" s="5"/>
      <c r="H41" s="5"/>
      <c r="I41" s="5"/>
      <c r="J41" s="5"/>
      <c r="K41" s="5"/>
      <c r="L41" s="5"/>
      <c r="P41" s="5"/>
      <c r="Q41" s="5"/>
      <c r="R41" s="5"/>
      <c r="S41" s="5"/>
    </row>
    <row r="42" spans="2:23" x14ac:dyDescent="0.2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P42" s="6"/>
      <c r="Q42" s="6"/>
      <c r="R42" s="6"/>
      <c r="S42" s="6"/>
    </row>
    <row r="43" spans="2:23" x14ac:dyDescent="0.2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P43" s="7"/>
      <c r="Q43" s="7"/>
      <c r="R43" s="7"/>
      <c r="S43" s="7"/>
    </row>
    <row r="44" spans="2:23" x14ac:dyDescent="0.2">
      <c r="B44" s="7"/>
      <c r="C44" s="5"/>
      <c r="D44" s="5"/>
      <c r="E44" s="5"/>
      <c r="F44" s="5"/>
      <c r="G44" s="5"/>
      <c r="H44" s="5"/>
      <c r="I44" s="5"/>
      <c r="J44" s="5"/>
      <c r="K44" s="5"/>
      <c r="L44" s="5"/>
      <c r="P44" s="5"/>
      <c r="Q44" s="5"/>
      <c r="R44" s="5"/>
      <c r="S44" s="5"/>
    </row>
    <row r="45" spans="2:23" x14ac:dyDescent="0.2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P45" s="6"/>
      <c r="Q45" s="6"/>
      <c r="R45" s="6"/>
      <c r="S45" s="6"/>
    </row>
    <row r="46" spans="2:23" x14ac:dyDescent="0.2"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P46" s="7"/>
      <c r="Q46" s="7"/>
      <c r="R46" s="7"/>
      <c r="S46" s="7"/>
    </row>
    <row r="47" spans="2:23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P47" s="5"/>
      <c r="Q47" s="5"/>
      <c r="R47" s="5"/>
      <c r="S47" s="5"/>
    </row>
    <row r="48" spans="2:23" x14ac:dyDescent="0.2">
      <c r="C48" s="6"/>
      <c r="D48" s="6"/>
      <c r="E48" s="6"/>
      <c r="F48" s="6"/>
      <c r="G48" s="6"/>
      <c r="H48" s="6"/>
      <c r="I48" s="6"/>
      <c r="J48" s="6"/>
      <c r="K48" s="6"/>
      <c r="L48" s="6"/>
    </row>
  </sheetData>
  <sheetProtection password="C6C6" sheet="1" objects="1" scenarios="1"/>
  <pageMargins left="0.75" right="0.75" top="1" bottom="1" header="0.5" footer="0.5"/>
  <pageSetup orientation="landscape" r:id="rId1"/>
  <headerFooter alignWithMargins="0"/>
  <ignoredErrors>
    <ignoredError sqref="L5:L16 X5:X19 M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28.7109375" customWidth="1"/>
    <col min="2" max="12" width="6.7109375" customWidth="1"/>
    <col min="13" max="13" width="7.7109375" bestFit="1" customWidth="1"/>
    <col min="14" max="16" width="6.7109375" customWidth="1"/>
    <col min="17" max="17" width="7.7109375" bestFit="1" customWidth="1"/>
    <col min="18" max="27" width="6.7109375" customWidth="1"/>
    <col min="28" max="28" width="7.7109375" bestFit="1" customWidth="1"/>
    <col min="29" max="31" width="6.7109375" customWidth="1"/>
    <col min="32" max="33" width="7.7109375" bestFit="1" customWidth="1"/>
  </cols>
  <sheetData>
    <row r="1" spans="1:45" ht="38.25" x14ac:dyDescent="0.2">
      <c r="A1" s="129" t="s">
        <v>62</v>
      </c>
    </row>
    <row r="2" spans="1:45" x14ac:dyDescent="0.2">
      <c r="A2" s="4" t="s">
        <v>33</v>
      </c>
      <c r="B2" s="3"/>
      <c r="C2" s="3"/>
      <c r="D2" s="3"/>
      <c r="E2" s="3"/>
      <c r="F2" s="3"/>
      <c r="G2" s="3"/>
      <c r="H2" s="3"/>
      <c r="I2" s="3"/>
    </row>
    <row r="3" spans="1:45" ht="13.5" thickBo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45" ht="75" x14ac:dyDescent="0.2">
      <c r="B4" s="48" t="s">
        <v>1</v>
      </c>
      <c r="C4" s="48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71" t="s">
        <v>40</v>
      </c>
      <c r="L4" s="67" t="s">
        <v>41</v>
      </c>
      <c r="M4" s="49" t="s">
        <v>25</v>
      </c>
      <c r="N4" s="50" t="s">
        <v>10</v>
      </c>
      <c r="O4" s="51" t="s">
        <v>11</v>
      </c>
      <c r="P4" s="51" t="s">
        <v>12</v>
      </c>
      <c r="Q4" s="52" t="s">
        <v>26</v>
      </c>
      <c r="R4" s="53" t="s">
        <v>13</v>
      </c>
      <c r="S4" s="54" t="s">
        <v>44</v>
      </c>
      <c r="T4" s="54" t="s">
        <v>15</v>
      </c>
      <c r="U4" s="54" t="s">
        <v>16</v>
      </c>
      <c r="V4" s="54" t="s">
        <v>17</v>
      </c>
      <c r="W4" s="54" t="s">
        <v>18</v>
      </c>
      <c r="X4" s="54" t="s">
        <v>30</v>
      </c>
      <c r="Y4" s="54" t="s">
        <v>31</v>
      </c>
      <c r="Z4" s="54" t="s">
        <v>32</v>
      </c>
      <c r="AA4" s="54" t="s">
        <v>19</v>
      </c>
      <c r="AB4" s="55" t="s">
        <v>27</v>
      </c>
      <c r="AC4" s="56" t="s">
        <v>20</v>
      </c>
      <c r="AD4" s="57" t="s">
        <v>21</v>
      </c>
      <c r="AE4" s="57" t="s">
        <v>22</v>
      </c>
      <c r="AF4" s="57" t="s">
        <v>23</v>
      </c>
      <c r="AG4" s="57" t="s">
        <v>24</v>
      </c>
      <c r="AH4" s="58" t="s">
        <v>28</v>
      </c>
      <c r="AI4" s="59" t="s">
        <v>29</v>
      </c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x14ac:dyDescent="0.2">
      <c r="A5" s="46">
        <v>40725</v>
      </c>
      <c r="B5" s="17">
        <v>1710</v>
      </c>
      <c r="C5" s="17">
        <v>1055</v>
      </c>
      <c r="D5" s="17">
        <v>845</v>
      </c>
      <c r="E5" s="17">
        <v>637</v>
      </c>
      <c r="F5" s="17">
        <v>585</v>
      </c>
      <c r="G5" s="17">
        <v>176</v>
      </c>
      <c r="H5" s="17">
        <v>171</v>
      </c>
      <c r="I5" s="17">
        <v>502</v>
      </c>
      <c r="J5" s="17">
        <v>990</v>
      </c>
      <c r="K5" s="72"/>
      <c r="L5" s="68"/>
      <c r="M5" s="19">
        <f>SUM(B5:J5)</f>
        <v>6671</v>
      </c>
      <c r="N5" s="22">
        <v>2685</v>
      </c>
      <c r="O5" s="23">
        <v>596</v>
      </c>
      <c r="P5" s="23">
        <v>185</v>
      </c>
      <c r="Q5" s="26">
        <f>SUM(N5:P5)</f>
        <v>3466</v>
      </c>
      <c r="R5" s="29">
        <v>935</v>
      </c>
      <c r="S5" s="30">
        <v>429</v>
      </c>
      <c r="T5" s="30">
        <v>658</v>
      </c>
      <c r="U5" s="30">
        <v>190</v>
      </c>
      <c r="V5" s="30">
        <v>274</v>
      </c>
      <c r="W5" s="30">
        <v>495</v>
      </c>
      <c r="X5" s="30">
        <v>2086</v>
      </c>
      <c r="Y5" s="30">
        <v>328</v>
      </c>
      <c r="Z5" s="30">
        <f>SUM(X5:Y5)</f>
        <v>2414</v>
      </c>
      <c r="AA5" s="30">
        <v>928</v>
      </c>
      <c r="AB5" s="33">
        <f>SUM(R5:AA5)-X5-Y5</f>
        <v>6323</v>
      </c>
      <c r="AC5" s="34">
        <v>2093</v>
      </c>
      <c r="AD5" s="34">
        <v>2908</v>
      </c>
      <c r="AE5" s="34">
        <v>1729</v>
      </c>
      <c r="AF5" s="34">
        <v>1676</v>
      </c>
      <c r="AG5" s="34">
        <v>1461</v>
      </c>
      <c r="AH5" s="41">
        <f>SUM(AC5:AG5)</f>
        <v>9867</v>
      </c>
      <c r="AI5" s="12">
        <f>SUM(AH5,AB5,Q5,M5)</f>
        <v>26327</v>
      </c>
    </row>
    <row r="6" spans="1:45" x14ac:dyDescent="0.2">
      <c r="A6" s="47">
        <f>A5+31</f>
        <v>40756</v>
      </c>
      <c r="B6" s="18">
        <v>1716</v>
      </c>
      <c r="C6" s="18">
        <v>1055</v>
      </c>
      <c r="D6" s="18">
        <v>847</v>
      </c>
      <c r="E6" s="18">
        <v>635</v>
      </c>
      <c r="F6" s="18">
        <v>584</v>
      </c>
      <c r="G6" s="18">
        <v>174</v>
      </c>
      <c r="H6" s="18">
        <v>171</v>
      </c>
      <c r="I6" s="18">
        <v>500</v>
      </c>
      <c r="J6" s="18">
        <v>965</v>
      </c>
      <c r="K6" s="73"/>
      <c r="L6" s="69"/>
      <c r="M6" s="20">
        <f t="shared" ref="M6:M19" si="0">SUM(B6:J6)</f>
        <v>6647</v>
      </c>
      <c r="N6" s="24">
        <v>2672</v>
      </c>
      <c r="O6" s="25">
        <v>597</v>
      </c>
      <c r="P6" s="25">
        <v>186</v>
      </c>
      <c r="Q6" s="27">
        <f t="shared" ref="Q6:Q19" si="1">SUM(N6:P6)</f>
        <v>3455</v>
      </c>
      <c r="R6" s="31">
        <v>948</v>
      </c>
      <c r="S6" s="32">
        <v>439</v>
      </c>
      <c r="T6" s="32">
        <v>533</v>
      </c>
      <c r="U6" s="32">
        <v>195</v>
      </c>
      <c r="V6" s="32">
        <v>296</v>
      </c>
      <c r="W6" s="32">
        <v>493</v>
      </c>
      <c r="X6" s="32">
        <v>2200</v>
      </c>
      <c r="Y6" s="32">
        <v>320</v>
      </c>
      <c r="Z6" s="30">
        <f t="shared" ref="Z6:Z16" si="2">SUM(X6:Y6)</f>
        <v>2520</v>
      </c>
      <c r="AA6" s="32">
        <v>968</v>
      </c>
      <c r="AB6" s="33">
        <f t="shared" ref="AB6:AB19" si="3">SUM(R6:AA6)-X6-Y6</f>
        <v>6392</v>
      </c>
      <c r="AC6" s="35">
        <v>2086</v>
      </c>
      <c r="AD6" s="35">
        <v>2909</v>
      </c>
      <c r="AE6" s="35">
        <v>1709</v>
      </c>
      <c r="AF6" s="35">
        <v>1674</v>
      </c>
      <c r="AG6" s="35">
        <v>1454</v>
      </c>
      <c r="AH6" s="42">
        <f t="shared" ref="AH6:AH19" si="4">SUM(AC6:AG6)</f>
        <v>9832</v>
      </c>
      <c r="AI6" s="13">
        <f t="shared" ref="AI6:AI18" si="5">SUM(AH6,AB6,Q6,M6)</f>
        <v>26326</v>
      </c>
    </row>
    <row r="7" spans="1:45" x14ac:dyDescent="0.2">
      <c r="A7" s="46">
        <f t="shared" ref="A7:A16" si="6">A6+31</f>
        <v>40787</v>
      </c>
      <c r="B7" s="17">
        <v>1663</v>
      </c>
      <c r="C7" s="17">
        <v>1040</v>
      </c>
      <c r="D7" s="17">
        <v>844</v>
      </c>
      <c r="E7" s="17">
        <v>640</v>
      </c>
      <c r="F7" s="17">
        <v>586</v>
      </c>
      <c r="G7" s="17">
        <v>174</v>
      </c>
      <c r="H7" s="17">
        <v>174</v>
      </c>
      <c r="I7" s="17">
        <v>503</v>
      </c>
      <c r="J7" s="17">
        <v>950</v>
      </c>
      <c r="K7" s="72"/>
      <c r="L7" s="68"/>
      <c r="M7" s="19">
        <f t="shared" si="0"/>
        <v>6574</v>
      </c>
      <c r="N7" s="22">
        <v>2649</v>
      </c>
      <c r="O7" s="23">
        <v>600</v>
      </c>
      <c r="P7" s="23">
        <v>186</v>
      </c>
      <c r="Q7" s="26">
        <f t="shared" si="1"/>
        <v>3435</v>
      </c>
      <c r="R7" s="29">
        <v>759</v>
      </c>
      <c r="S7" s="30">
        <v>445</v>
      </c>
      <c r="T7" s="30">
        <v>666</v>
      </c>
      <c r="U7" s="30">
        <v>193</v>
      </c>
      <c r="V7" s="30">
        <v>306</v>
      </c>
      <c r="W7" s="30">
        <v>494</v>
      </c>
      <c r="X7" s="30">
        <v>2229</v>
      </c>
      <c r="Y7" s="30">
        <v>363</v>
      </c>
      <c r="Z7" s="30">
        <f t="shared" si="2"/>
        <v>2592</v>
      </c>
      <c r="AA7" s="30">
        <v>988</v>
      </c>
      <c r="AB7" s="33">
        <f t="shared" si="3"/>
        <v>6443</v>
      </c>
      <c r="AC7" s="34">
        <v>2087</v>
      </c>
      <c r="AD7" s="34">
        <v>2872</v>
      </c>
      <c r="AE7" s="34">
        <v>1702</v>
      </c>
      <c r="AF7" s="34">
        <v>1672</v>
      </c>
      <c r="AG7" s="34">
        <v>1445</v>
      </c>
      <c r="AH7" s="41">
        <f t="shared" si="4"/>
        <v>9778</v>
      </c>
      <c r="AI7" s="12">
        <f t="shared" si="5"/>
        <v>26230</v>
      </c>
    </row>
    <row r="8" spans="1:45" x14ac:dyDescent="0.2">
      <c r="A8" s="47">
        <f t="shared" si="6"/>
        <v>40818</v>
      </c>
      <c r="B8" s="18">
        <v>1665</v>
      </c>
      <c r="C8" s="18">
        <v>1034</v>
      </c>
      <c r="D8" s="18">
        <v>844</v>
      </c>
      <c r="E8" s="18">
        <v>639</v>
      </c>
      <c r="F8" s="18">
        <v>579</v>
      </c>
      <c r="G8" s="18">
        <v>173</v>
      </c>
      <c r="H8" s="18">
        <v>171</v>
      </c>
      <c r="I8" s="18">
        <v>497</v>
      </c>
      <c r="J8" s="18">
        <v>925</v>
      </c>
      <c r="K8" s="73"/>
      <c r="L8" s="69"/>
      <c r="M8" s="20">
        <f t="shared" si="0"/>
        <v>6527</v>
      </c>
      <c r="N8" s="24">
        <v>2646</v>
      </c>
      <c r="O8" s="25">
        <v>599</v>
      </c>
      <c r="P8" s="25">
        <v>189</v>
      </c>
      <c r="Q8" s="27">
        <f t="shared" si="1"/>
        <v>3434</v>
      </c>
      <c r="R8" s="31">
        <v>687</v>
      </c>
      <c r="S8" s="32">
        <v>452</v>
      </c>
      <c r="T8" s="32">
        <v>738</v>
      </c>
      <c r="U8" s="32">
        <v>188</v>
      </c>
      <c r="V8" s="32">
        <v>320</v>
      </c>
      <c r="W8" s="32">
        <v>495</v>
      </c>
      <c r="X8" s="32">
        <v>2108</v>
      </c>
      <c r="Y8" s="32">
        <v>461</v>
      </c>
      <c r="Z8" s="30">
        <f t="shared" si="2"/>
        <v>2569</v>
      </c>
      <c r="AA8" s="32">
        <v>956</v>
      </c>
      <c r="AB8" s="33">
        <f t="shared" si="3"/>
        <v>6405</v>
      </c>
      <c r="AC8" s="35">
        <v>2101</v>
      </c>
      <c r="AD8" s="35">
        <v>2849</v>
      </c>
      <c r="AE8" s="35">
        <v>1707</v>
      </c>
      <c r="AF8" s="35">
        <v>1667</v>
      </c>
      <c r="AG8" s="35">
        <v>1460</v>
      </c>
      <c r="AH8" s="42">
        <f t="shared" si="4"/>
        <v>9784</v>
      </c>
      <c r="AI8" s="13">
        <f t="shared" si="5"/>
        <v>26150</v>
      </c>
    </row>
    <row r="9" spans="1:45" x14ac:dyDescent="0.2">
      <c r="A9" s="46">
        <f t="shared" si="6"/>
        <v>40849</v>
      </c>
      <c r="B9" s="17">
        <v>1674</v>
      </c>
      <c r="C9" s="17">
        <v>1046</v>
      </c>
      <c r="D9" s="17">
        <v>826</v>
      </c>
      <c r="E9" s="17">
        <v>636</v>
      </c>
      <c r="F9" s="17">
        <v>584</v>
      </c>
      <c r="G9" s="17">
        <v>175</v>
      </c>
      <c r="H9" s="17">
        <v>174</v>
      </c>
      <c r="I9" s="17">
        <v>482</v>
      </c>
      <c r="J9" s="17">
        <v>916</v>
      </c>
      <c r="K9" s="72"/>
      <c r="L9" s="68"/>
      <c r="M9" s="19">
        <f t="shared" si="0"/>
        <v>6513</v>
      </c>
      <c r="N9" s="22">
        <v>2710</v>
      </c>
      <c r="O9" s="23">
        <v>600</v>
      </c>
      <c r="P9" s="23">
        <v>188</v>
      </c>
      <c r="Q9" s="26">
        <f t="shared" si="1"/>
        <v>3498</v>
      </c>
      <c r="R9" s="29">
        <v>672</v>
      </c>
      <c r="S9" s="30">
        <v>461</v>
      </c>
      <c r="T9" s="30">
        <v>717</v>
      </c>
      <c r="U9" s="30">
        <v>190</v>
      </c>
      <c r="V9" s="30">
        <v>312</v>
      </c>
      <c r="W9" s="30">
        <v>492</v>
      </c>
      <c r="X9" s="30">
        <v>2096</v>
      </c>
      <c r="Y9" s="30">
        <v>339</v>
      </c>
      <c r="Z9" s="30">
        <f t="shared" si="2"/>
        <v>2435</v>
      </c>
      <c r="AA9" s="30">
        <v>958</v>
      </c>
      <c r="AB9" s="33">
        <f t="shared" si="3"/>
        <v>6237</v>
      </c>
      <c r="AC9" s="34">
        <v>2075</v>
      </c>
      <c r="AD9" s="34">
        <v>2816</v>
      </c>
      <c r="AE9" s="34">
        <v>1702</v>
      </c>
      <c r="AF9" s="34">
        <v>1678</v>
      </c>
      <c r="AG9" s="34">
        <v>1474</v>
      </c>
      <c r="AH9" s="41">
        <f t="shared" si="4"/>
        <v>9745</v>
      </c>
      <c r="AI9" s="12">
        <f t="shared" si="5"/>
        <v>25993</v>
      </c>
    </row>
    <row r="10" spans="1:45" x14ac:dyDescent="0.2">
      <c r="A10" s="47">
        <f t="shared" si="6"/>
        <v>40880</v>
      </c>
      <c r="B10" s="18">
        <v>1705</v>
      </c>
      <c r="C10" s="18">
        <v>1041</v>
      </c>
      <c r="D10" s="18">
        <v>828</v>
      </c>
      <c r="E10" s="18">
        <v>619</v>
      </c>
      <c r="F10" s="18">
        <v>574</v>
      </c>
      <c r="G10" s="18">
        <v>171</v>
      </c>
      <c r="H10" s="18">
        <v>172</v>
      </c>
      <c r="I10" s="18">
        <v>484</v>
      </c>
      <c r="J10" s="18">
        <v>928</v>
      </c>
      <c r="K10" s="73"/>
      <c r="L10" s="69"/>
      <c r="M10" s="20">
        <f t="shared" si="0"/>
        <v>6522</v>
      </c>
      <c r="N10" s="24">
        <v>2721</v>
      </c>
      <c r="O10" s="25">
        <v>595</v>
      </c>
      <c r="P10" s="25">
        <v>174</v>
      </c>
      <c r="Q10" s="27">
        <f t="shared" si="1"/>
        <v>3490</v>
      </c>
      <c r="R10" s="31">
        <v>644</v>
      </c>
      <c r="S10" s="32">
        <v>472</v>
      </c>
      <c r="T10" s="32">
        <v>694</v>
      </c>
      <c r="U10" s="32">
        <v>193</v>
      </c>
      <c r="V10" s="32">
        <v>302</v>
      </c>
      <c r="W10" s="32">
        <v>495</v>
      </c>
      <c r="X10" s="32">
        <v>2002</v>
      </c>
      <c r="Y10" s="32">
        <v>285</v>
      </c>
      <c r="Z10" s="30">
        <f t="shared" si="2"/>
        <v>2287</v>
      </c>
      <c r="AA10" s="32">
        <v>922</v>
      </c>
      <c r="AB10" s="33">
        <f t="shared" si="3"/>
        <v>6009</v>
      </c>
      <c r="AC10" s="35">
        <v>2034</v>
      </c>
      <c r="AD10" s="35">
        <v>2781</v>
      </c>
      <c r="AE10" s="35">
        <v>1716</v>
      </c>
      <c r="AF10" s="35">
        <v>1688</v>
      </c>
      <c r="AG10" s="35">
        <v>1472</v>
      </c>
      <c r="AH10" s="42">
        <f t="shared" si="4"/>
        <v>9691</v>
      </c>
      <c r="AI10" s="13">
        <f t="shared" si="5"/>
        <v>25712</v>
      </c>
    </row>
    <row r="11" spans="1:45" x14ac:dyDescent="0.2">
      <c r="A11" s="46">
        <f t="shared" si="6"/>
        <v>40911</v>
      </c>
      <c r="B11" s="17">
        <v>1735</v>
      </c>
      <c r="C11" s="17">
        <v>1041</v>
      </c>
      <c r="D11" s="17">
        <v>826</v>
      </c>
      <c r="E11" s="17">
        <v>634</v>
      </c>
      <c r="F11" s="17">
        <v>561</v>
      </c>
      <c r="G11" s="17">
        <v>170</v>
      </c>
      <c r="H11" s="17">
        <v>167</v>
      </c>
      <c r="I11" s="17">
        <v>478</v>
      </c>
      <c r="J11" s="17">
        <v>920</v>
      </c>
      <c r="K11" s="72"/>
      <c r="L11" s="68"/>
      <c r="M11" s="19">
        <f t="shared" si="0"/>
        <v>6532</v>
      </c>
      <c r="N11" s="22">
        <v>2703</v>
      </c>
      <c r="O11" s="23">
        <v>593</v>
      </c>
      <c r="P11" s="23">
        <v>165</v>
      </c>
      <c r="Q11" s="26">
        <f t="shared" si="1"/>
        <v>3461</v>
      </c>
      <c r="R11" s="29">
        <v>618</v>
      </c>
      <c r="S11" s="30">
        <v>459</v>
      </c>
      <c r="T11" s="30">
        <v>664</v>
      </c>
      <c r="U11" s="30">
        <v>188</v>
      </c>
      <c r="V11" s="30">
        <v>303</v>
      </c>
      <c r="W11" s="30">
        <v>496</v>
      </c>
      <c r="X11" s="30">
        <v>1990</v>
      </c>
      <c r="Y11" s="30">
        <v>253</v>
      </c>
      <c r="Z11" s="30">
        <f t="shared" si="2"/>
        <v>2243</v>
      </c>
      <c r="AA11" s="30">
        <v>863</v>
      </c>
      <c r="AB11" s="33">
        <f t="shared" si="3"/>
        <v>5834</v>
      </c>
      <c r="AC11" s="34">
        <v>2026</v>
      </c>
      <c r="AD11" s="34">
        <v>2753</v>
      </c>
      <c r="AE11" s="34">
        <v>1693</v>
      </c>
      <c r="AF11" s="34">
        <v>1703</v>
      </c>
      <c r="AG11" s="34">
        <v>1467</v>
      </c>
      <c r="AH11" s="41">
        <f t="shared" si="4"/>
        <v>9642</v>
      </c>
      <c r="AI11" s="12">
        <f t="shared" si="5"/>
        <v>25469</v>
      </c>
    </row>
    <row r="12" spans="1:45" x14ac:dyDescent="0.2">
      <c r="A12" s="47">
        <f t="shared" si="6"/>
        <v>40942</v>
      </c>
      <c r="B12" s="18">
        <v>1749</v>
      </c>
      <c r="C12" s="18">
        <v>1038</v>
      </c>
      <c r="D12" s="18">
        <v>827</v>
      </c>
      <c r="E12" s="18">
        <v>638</v>
      </c>
      <c r="F12" s="18">
        <v>581</v>
      </c>
      <c r="G12" s="18">
        <v>170</v>
      </c>
      <c r="H12" s="18">
        <v>172</v>
      </c>
      <c r="I12" s="18">
        <v>481</v>
      </c>
      <c r="J12" s="18">
        <v>932</v>
      </c>
      <c r="K12" s="73"/>
      <c r="L12" s="69"/>
      <c r="M12" s="20">
        <f t="shared" si="0"/>
        <v>6588</v>
      </c>
      <c r="N12" s="24">
        <v>2700</v>
      </c>
      <c r="O12" s="25">
        <v>591</v>
      </c>
      <c r="P12" s="25">
        <v>166</v>
      </c>
      <c r="Q12" s="27">
        <f t="shared" si="1"/>
        <v>3457</v>
      </c>
      <c r="R12" s="31">
        <v>618</v>
      </c>
      <c r="S12" s="32">
        <v>447</v>
      </c>
      <c r="T12" s="32">
        <v>661</v>
      </c>
      <c r="U12" s="32">
        <v>180</v>
      </c>
      <c r="V12" s="32">
        <v>288</v>
      </c>
      <c r="W12" s="32">
        <v>496</v>
      </c>
      <c r="X12" s="32">
        <v>1985</v>
      </c>
      <c r="Y12" s="32">
        <v>233</v>
      </c>
      <c r="Z12" s="30">
        <f t="shared" si="2"/>
        <v>2218</v>
      </c>
      <c r="AA12" s="32">
        <v>860</v>
      </c>
      <c r="AB12" s="33">
        <f t="shared" si="3"/>
        <v>5768</v>
      </c>
      <c r="AC12" s="34">
        <v>2025</v>
      </c>
      <c r="AD12" s="34">
        <v>2697</v>
      </c>
      <c r="AE12" s="34">
        <v>1695</v>
      </c>
      <c r="AF12" s="34">
        <v>1693</v>
      </c>
      <c r="AG12" s="36">
        <v>1471</v>
      </c>
      <c r="AH12" s="42">
        <f t="shared" si="4"/>
        <v>9581</v>
      </c>
      <c r="AI12" s="13">
        <f t="shared" si="5"/>
        <v>25394</v>
      </c>
    </row>
    <row r="13" spans="1:45" x14ac:dyDescent="0.2">
      <c r="A13" s="46">
        <f t="shared" si="6"/>
        <v>40973</v>
      </c>
      <c r="B13" s="17">
        <v>1725</v>
      </c>
      <c r="C13" s="17">
        <v>1041</v>
      </c>
      <c r="D13" s="17">
        <v>827</v>
      </c>
      <c r="E13" s="17">
        <v>634</v>
      </c>
      <c r="F13" s="17">
        <v>581</v>
      </c>
      <c r="G13" s="17">
        <v>164</v>
      </c>
      <c r="H13" s="17">
        <v>173</v>
      </c>
      <c r="I13" s="17">
        <v>504</v>
      </c>
      <c r="J13" s="17">
        <v>970</v>
      </c>
      <c r="K13" s="72"/>
      <c r="L13" s="68"/>
      <c r="M13" s="19">
        <f t="shared" si="0"/>
        <v>6619</v>
      </c>
      <c r="N13" s="22">
        <v>2687</v>
      </c>
      <c r="O13" s="23">
        <v>596</v>
      </c>
      <c r="P13" s="23">
        <v>161</v>
      </c>
      <c r="Q13" s="26">
        <f t="shared" si="1"/>
        <v>3444</v>
      </c>
      <c r="R13" s="29">
        <v>620</v>
      </c>
      <c r="S13" s="30">
        <v>448</v>
      </c>
      <c r="T13" s="30">
        <v>682</v>
      </c>
      <c r="U13" s="30">
        <v>186</v>
      </c>
      <c r="V13" s="30">
        <v>288</v>
      </c>
      <c r="W13" s="30">
        <v>498</v>
      </c>
      <c r="X13" s="30">
        <v>1884</v>
      </c>
      <c r="Y13" s="30">
        <v>238</v>
      </c>
      <c r="Z13" s="30">
        <f t="shared" si="2"/>
        <v>2122</v>
      </c>
      <c r="AA13" s="30">
        <v>879</v>
      </c>
      <c r="AB13" s="33">
        <f t="shared" si="3"/>
        <v>5723</v>
      </c>
      <c r="AC13" s="60">
        <v>2031</v>
      </c>
      <c r="AD13" s="38">
        <v>2625</v>
      </c>
      <c r="AE13" s="38">
        <v>1704</v>
      </c>
      <c r="AF13" s="38">
        <v>1683</v>
      </c>
      <c r="AG13" s="38">
        <v>1461</v>
      </c>
      <c r="AH13" s="41">
        <f t="shared" si="4"/>
        <v>9504</v>
      </c>
      <c r="AI13" s="12">
        <f t="shared" si="5"/>
        <v>25290</v>
      </c>
    </row>
    <row r="14" spans="1:45" x14ac:dyDescent="0.2">
      <c r="A14" s="47">
        <f t="shared" si="6"/>
        <v>41004</v>
      </c>
      <c r="B14" s="18">
        <v>1736</v>
      </c>
      <c r="C14" s="18">
        <v>1046</v>
      </c>
      <c r="D14" s="18">
        <v>823</v>
      </c>
      <c r="E14" s="18">
        <v>637</v>
      </c>
      <c r="F14" s="18">
        <v>581</v>
      </c>
      <c r="G14" s="18">
        <v>162</v>
      </c>
      <c r="H14" s="18">
        <v>171</v>
      </c>
      <c r="I14" s="18">
        <v>493</v>
      </c>
      <c r="J14" s="18">
        <v>979</v>
      </c>
      <c r="K14" s="73"/>
      <c r="L14" s="69"/>
      <c r="M14" s="20">
        <f t="shared" si="0"/>
        <v>6628</v>
      </c>
      <c r="N14" s="24">
        <v>2696</v>
      </c>
      <c r="O14" s="25">
        <v>593</v>
      </c>
      <c r="P14" s="25">
        <v>168</v>
      </c>
      <c r="Q14" s="27">
        <f t="shared" si="1"/>
        <v>3457</v>
      </c>
      <c r="R14" s="31">
        <v>625</v>
      </c>
      <c r="S14" s="32">
        <v>433</v>
      </c>
      <c r="T14" s="32">
        <v>704</v>
      </c>
      <c r="U14" s="32">
        <v>191</v>
      </c>
      <c r="V14" s="32">
        <v>282</v>
      </c>
      <c r="W14" s="32">
        <v>490</v>
      </c>
      <c r="X14" s="32">
        <v>1860</v>
      </c>
      <c r="Y14" s="32">
        <v>242</v>
      </c>
      <c r="Z14" s="30">
        <f t="shared" si="2"/>
        <v>2102</v>
      </c>
      <c r="AA14" s="32">
        <v>924</v>
      </c>
      <c r="AB14" s="33">
        <f t="shared" si="3"/>
        <v>5751</v>
      </c>
      <c r="AC14" s="39">
        <v>2022</v>
      </c>
      <c r="AD14" s="40">
        <v>2562</v>
      </c>
      <c r="AE14" s="40">
        <v>1683</v>
      </c>
      <c r="AF14" s="40">
        <v>1680</v>
      </c>
      <c r="AG14" s="40">
        <v>1450</v>
      </c>
      <c r="AH14" s="42">
        <f t="shared" si="4"/>
        <v>9397</v>
      </c>
      <c r="AI14" s="13">
        <f t="shared" si="5"/>
        <v>25233</v>
      </c>
    </row>
    <row r="15" spans="1:45" x14ac:dyDescent="0.2">
      <c r="A15" s="46">
        <f t="shared" si="6"/>
        <v>41035</v>
      </c>
      <c r="B15" s="17">
        <v>1742</v>
      </c>
      <c r="C15" s="17">
        <v>1024</v>
      </c>
      <c r="D15" s="17">
        <v>799</v>
      </c>
      <c r="E15" s="17">
        <v>636</v>
      </c>
      <c r="F15" s="17">
        <v>576</v>
      </c>
      <c r="G15" s="17">
        <v>161</v>
      </c>
      <c r="H15" s="17">
        <v>159</v>
      </c>
      <c r="I15" s="17">
        <v>490</v>
      </c>
      <c r="J15" s="17">
        <f>973-K15</f>
        <v>953</v>
      </c>
      <c r="K15" s="72">
        <v>20</v>
      </c>
      <c r="L15" s="70">
        <f>J15+K15</f>
        <v>973</v>
      </c>
      <c r="M15" s="19">
        <f>SUM(B15:K15)</f>
        <v>6560</v>
      </c>
      <c r="N15" s="22">
        <v>2708</v>
      </c>
      <c r="O15" s="23">
        <v>582</v>
      </c>
      <c r="P15" s="23">
        <v>164</v>
      </c>
      <c r="Q15" s="26">
        <f t="shared" si="1"/>
        <v>3454</v>
      </c>
      <c r="R15" s="29">
        <v>627</v>
      </c>
      <c r="S15" s="30">
        <v>447</v>
      </c>
      <c r="T15" s="30">
        <v>707</v>
      </c>
      <c r="U15" s="30">
        <v>192</v>
      </c>
      <c r="V15" s="30">
        <v>276</v>
      </c>
      <c r="W15" s="30">
        <v>486</v>
      </c>
      <c r="X15" s="30">
        <v>1908</v>
      </c>
      <c r="Y15" s="30">
        <f>270+39</f>
        <v>309</v>
      </c>
      <c r="Z15" s="30">
        <f t="shared" si="2"/>
        <v>2217</v>
      </c>
      <c r="AA15" s="30">
        <v>899</v>
      </c>
      <c r="AB15" s="33">
        <f t="shared" si="3"/>
        <v>5851</v>
      </c>
      <c r="AC15" s="37">
        <v>2008</v>
      </c>
      <c r="AD15" s="38">
        <v>2511</v>
      </c>
      <c r="AE15" s="38">
        <v>1685</v>
      </c>
      <c r="AF15" s="38">
        <v>1672</v>
      </c>
      <c r="AG15" s="38">
        <v>1445</v>
      </c>
      <c r="AH15" s="41">
        <f t="shared" si="4"/>
        <v>9321</v>
      </c>
      <c r="AI15" s="12">
        <f t="shared" si="5"/>
        <v>25186</v>
      </c>
    </row>
    <row r="16" spans="1:45" ht="13.5" thickBot="1" x14ac:dyDescent="0.25">
      <c r="A16" s="46">
        <f t="shared" si="6"/>
        <v>41066</v>
      </c>
      <c r="B16" s="17">
        <v>1741</v>
      </c>
      <c r="C16" s="17">
        <v>1041</v>
      </c>
      <c r="D16" s="17">
        <v>796</v>
      </c>
      <c r="E16" s="17">
        <v>634</v>
      </c>
      <c r="F16" s="17">
        <v>574</v>
      </c>
      <c r="G16" s="17">
        <v>162</v>
      </c>
      <c r="H16" s="17">
        <v>163</v>
      </c>
      <c r="I16" s="17">
        <v>485</v>
      </c>
      <c r="J16" s="17">
        <f>980-K16</f>
        <v>962</v>
      </c>
      <c r="K16" s="74">
        <v>18</v>
      </c>
      <c r="L16" s="70">
        <f>J16+K16</f>
        <v>980</v>
      </c>
      <c r="M16" s="21">
        <f>SUM(B16:K16)</f>
        <v>6576</v>
      </c>
      <c r="N16" s="22">
        <v>2681</v>
      </c>
      <c r="O16" s="23">
        <v>591</v>
      </c>
      <c r="P16" s="23">
        <v>155</v>
      </c>
      <c r="Q16" s="28">
        <f t="shared" si="1"/>
        <v>3427</v>
      </c>
      <c r="R16" s="29">
        <v>623</v>
      </c>
      <c r="S16" s="30">
        <v>458</v>
      </c>
      <c r="T16" s="30">
        <v>707</v>
      </c>
      <c r="U16" s="30">
        <v>192</v>
      </c>
      <c r="V16" s="30">
        <v>266</v>
      </c>
      <c r="W16" s="30">
        <v>492</v>
      </c>
      <c r="X16" s="30">
        <v>1915</v>
      </c>
      <c r="Y16" s="30">
        <f>276+44</f>
        <v>320</v>
      </c>
      <c r="Z16" s="30">
        <f t="shared" si="2"/>
        <v>2235</v>
      </c>
      <c r="AA16" s="30">
        <v>926</v>
      </c>
      <c r="AB16" s="33">
        <f t="shared" si="3"/>
        <v>5899</v>
      </c>
      <c r="AC16" s="37">
        <v>2008</v>
      </c>
      <c r="AD16" s="38">
        <v>2482</v>
      </c>
      <c r="AE16" s="38">
        <v>1658</v>
      </c>
      <c r="AF16" s="38">
        <v>1644</v>
      </c>
      <c r="AG16" s="38">
        <v>1453</v>
      </c>
      <c r="AH16" s="43">
        <f t="shared" si="4"/>
        <v>9245</v>
      </c>
      <c r="AI16" s="14">
        <f t="shared" si="5"/>
        <v>25147</v>
      </c>
    </row>
    <row r="17" spans="1:36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66"/>
      <c r="L17" s="75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6" ht="13.5" thickBot="1" x14ac:dyDescent="0.25">
      <c r="A18" s="63" t="s">
        <v>34</v>
      </c>
      <c r="B18" s="17"/>
      <c r="C18" s="17"/>
      <c r="D18" s="17"/>
      <c r="E18" s="17"/>
      <c r="F18" s="17"/>
      <c r="G18" s="17"/>
      <c r="H18" s="17"/>
      <c r="I18" s="17"/>
      <c r="J18" s="17"/>
      <c r="K18" s="74"/>
      <c r="L18" s="70"/>
      <c r="M18" s="21">
        <f t="shared" si="0"/>
        <v>0</v>
      </c>
      <c r="N18" s="22"/>
      <c r="O18" s="23"/>
      <c r="P18" s="23"/>
      <c r="Q18" s="28">
        <f t="shared" si="1"/>
        <v>0</v>
      </c>
      <c r="R18" s="29"/>
      <c r="S18" s="30">
        <f>S16</f>
        <v>458</v>
      </c>
      <c r="T18" s="30"/>
      <c r="U18" s="30"/>
      <c r="V18" s="30"/>
      <c r="W18" s="30"/>
      <c r="X18" s="30"/>
      <c r="Y18" s="30"/>
      <c r="Z18" s="30">
        <f>SUM(X18:Y18)</f>
        <v>0</v>
      </c>
      <c r="AA18" s="30"/>
      <c r="AB18" s="33">
        <f t="shared" si="3"/>
        <v>458</v>
      </c>
      <c r="AC18" s="37"/>
      <c r="AD18" s="38"/>
      <c r="AE18" s="38"/>
      <c r="AF18" s="38"/>
      <c r="AG18" s="38"/>
      <c r="AH18" s="43">
        <f t="shared" si="4"/>
        <v>0</v>
      </c>
      <c r="AI18" s="14">
        <f t="shared" si="5"/>
        <v>458</v>
      </c>
    </row>
    <row r="19" spans="1:36" ht="13.5" thickBot="1" x14ac:dyDescent="0.25">
      <c r="A19" s="63" t="s">
        <v>35</v>
      </c>
      <c r="B19" s="17"/>
      <c r="C19" s="17"/>
      <c r="D19" s="17"/>
      <c r="E19" s="17"/>
      <c r="F19" s="17"/>
      <c r="G19" s="17"/>
      <c r="H19" s="17"/>
      <c r="I19" s="17"/>
      <c r="J19" s="17"/>
      <c r="K19" s="72"/>
      <c r="L19" s="76"/>
      <c r="M19" s="21">
        <f t="shared" si="0"/>
        <v>0</v>
      </c>
      <c r="N19" s="22"/>
      <c r="O19" s="23"/>
      <c r="P19" s="23"/>
      <c r="Q19" s="28">
        <f t="shared" si="1"/>
        <v>0</v>
      </c>
      <c r="R19" s="29"/>
      <c r="S19" s="30">
        <v>48</v>
      </c>
      <c r="T19" s="30"/>
      <c r="U19" s="30"/>
      <c r="V19" s="30"/>
      <c r="W19" s="30"/>
      <c r="X19" s="30"/>
      <c r="Y19" s="30"/>
      <c r="Z19" s="30">
        <f>SUM(X19:Y19)</f>
        <v>0</v>
      </c>
      <c r="AA19" s="30"/>
      <c r="AB19" s="33">
        <f t="shared" si="3"/>
        <v>48</v>
      </c>
      <c r="AC19" s="37"/>
      <c r="AD19" s="38"/>
      <c r="AE19" s="38"/>
      <c r="AF19" s="38"/>
      <c r="AG19" s="38"/>
      <c r="AH19" s="43">
        <f t="shared" si="4"/>
        <v>0</v>
      </c>
      <c r="AI19" s="14">
        <v>53</v>
      </c>
    </row>
    <row r="20" spans="1:36" x14ac:dyDescent="0.2">
      <c r="A20" s="9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</row>
    <row r="21" spans="1:36" x14ac:dyDescent="0.2">
      <c r="A21" s="63" t="s">
        <v>47</v>
      </c>
      <c r="B21" s="62">
        <f>SUM(B5:B16)/12</f>
        <v>1713.4166666666667</v>
      </c>
      <c r="C21" s="62">
        <f t="shared" ref="C21:AJ21" si="7">SUM(C5:C16)/12</f>
        <v>1041.8333333333333</v>
      </c>
      <c r="D21" s="62">
        <f t="shared" si="7"/>
        <v>827.66666666666663</v>
      </c>
      <c r="E21" s="62">
        <f t="shared" si="7"/>
        <v>634.91666666666663</v>
      </c>
      <c r="F21" s="62">
        <f t="shared" si="7"/>
        <v>578.83333333333337</v>
      </c>
      <c r="G21" s="62">
        <f t="shared" si="7"/>
        <v>169.33333333333334</v>
      </c>
      <c r="H21" s="62">
        <f t="shared" si="7"/>
        <v>169.83333333333334</v>
      </c>
      <c r="I21" s="62">
        <f t="shared" si="7"/>
        <v>491.58333333333331</v>
      </c>
      <c r="J21" s="62">
        <f t="shared" si="7"/>
        <v>949.16666666666663</v>
      </c>
      <c r="K21" s="62">
        <f>SUM(K5:K16)/2</f>
        <v>19</v>
      </c>
      <c r="L21" s="62">
        <f>SUM(L5:L16)/2</f>
        <v>976.5</v>
      </c>
      <c r="M21" s="62"/>
      <c r="N21" s="62">
        <f t="shared" si="7"/>
        <v>2688.1666666666665</v>
      </c>
      <c r="O21" s="62">
        <f t="shared" si="7"/>
        <v>594.41666666666663</v>
      </c>
      <c r="P21" s="62">
        <f t="shared" si="7"/>
        <v>173.91666666666666</v>
      </c>
      <c r="Q21" s="62"/>
      <c r="R21" s="62">
        <f t="shared" si="7"/>
        <v>698</v>
      </c>
      <c r="S21" s="62">
        <f t="shared" si="7"/>
        <v>449.16666666666669</v>
      </c>
      <c r="T21" s="62">
        <f t="shared" si="7"/>
        <v>677.58333333333337</v>
      </c>
      <c r="U21" s="62">
        <f t="shared" si="7"/>
        <v>189.83333333333334</v>
      </c>
      <c r="V21" s="62">
        <f t="shared" si="7"/>
        <v>292.75</v>
      </c>
      <c r="W21" s="62">
        <f t="shared" si="7"/>
        <v>493.5</v>
      </c>
      <c r="X21" s="62">
        <f t="shared" si="7"/>
        <v>2021.9166666666667</v>
      </c>
      <c r="Y21" s="62">
        <f t="shared" si="7"/>
        <v>307.58333333333331</v>
      </c>
      <c r="Z21" s="62">
        <f t="shared" si="7"/>
        <v>2329.5</v>
      </c>
      <c r="AA21" s="62">
        <f t="shared" si="7"/>
        <v>922.58333333333337</v>
      </c>
      <c r="AB21" s="62"/>
      <c r="AC21" s="62">
        <f t="shared" si="7"/>
        <v>2049.6666666666665</v>
      </c>
      <c r="AD21" s="62">
        <f t="shared" si="7"/>
        <v>2730.4166666666665</v>
      </c>
      <c r="AE21" s="62">
        <f t="shared" si="7"/>
        <v>1698.5833333333333</v>
      </c>
      <c r="AF21" s="62">
        <f t="shared" si="7"/>
        <v>1677.5</v>
      </c>
      <c r="AG21" s="62">
        <f t="shared" si="7"/>
        <v>1459.4166666666667</v>
      </c>
      <c r="AH21" s="62"/>
      <c r="AI21" s="62">
        <f t="shared" si="7"/>
        <v>25704.75</v>
      </c>
      <c r="AJ21" s="62">
        <f t="shared" si="7"/>
        <v>0</v>
      </c>
    </row>
    <row r="22" spans="1:36" x14ac:dyDescent="0.2">
      <c r="A22" s="9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</row>
    <row r="23" spans="1:36" x14ac:dyDescent="0.2">
      <c r="A23" s="9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</row>
    <row r="24" spans="1:36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R24" s="6"/>
      <c r="S24" s="6"/>
      <c r="T24" s="6"/>
      <c r="U24" s="6"/>
      <c r="V24" s="6"/>
      <c r="W24" s="6"/>
      <c r="X24" s="6"/>
      <c r="Y24" s="6"/>
      <c r="AA24" s="15"/>
      <c r="AB24" s="15"/>
      <c r="AC24" s="15"/>
      <c r="AD24" s="15"/>
      <c r="AE24" s="15"/>
      <c r="AF24" s="16"/>
    </row>
    <row r="25" spans="1:36" x14ac:dyDescent="0.2">
      <c r="A25" s="61"/>
      <c r="B25" s="8"/>
      <c r="C25" s="5"/>
      <c r="D25" s="5"/>
      <c r="E25" s="5"/>
      <c r="F25" s="5"/>
      <c r="G25" s="5"/>
      <c r="H25" s="5"/>
      <c r="I25" s="5"/>
      <c r="J25" s="5"/>
      <c r="K25" s="5"/>
      <c r="L25" s="5"/>
      <c r="R25" s="5"/>
      <c r="S25" s="5"/>
      <c r="T25" s="5"/>
      <c r="U25" s="5"/>
      <c r="V25" s="7"/>
      <c r="W25" s="7"/>
      <c r="X25" s="7"/>
      <c r="Y25" s="7"/>
      <c r="AA25" s="15"/>
      <c r="AB25" s="15"/>
      <c r="AC25" s="15"/>
      <c r="AD25" s="15"/>
      <c r="AE25" s="15"/>
      <c r="AF25" s="16"/>
    </row>
    <row r="26" spans="1:36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R26" s="5"/>
      <c r="S26" s="5"/>
      <c r="T26" s="5"/>
      <c r="U26" s="5"/>
      <c r="V26" s="5"/>
      <c r="W26" s="5"/>
      <c r="X26" s="5"/>
      <c r="Y26" s="5"/>
      <c r="AA26" s="15"/>
      <c r="AB26" s="15"/>
      <c r="AC26" s="15"/>
      <c r="AD26" s="15"/>
      <c r="AE26" s="15"/>
      <c r="AF26" s="16"/>
    </row>
    <row r="27" spans="1:36" x14ac:dyDescent="0.2">
      <c r="B27" s="5"/>
      <c r="C27" s="8"/>
      <c r="D27" s="11"/>
      <c r="E27" s="11"/>
      <c r="F27" s="11"/>
      <c r="G27" s="11"/>
      <c r="H27" s="11"/>
      <c r="I27" s="11"/>
      <c r="J27" s="11"/>
      <c r="K27" s="11"/>
      <c r="L27" s="11"/>
      <c r="R27" s="6"/>
      <c r="S27" s="6"/>
      <c r="T27" s="6"/>
      <c r="U27" s="6"/>
      <c r="V27" s="6"/>
      <c r="W27" s="6"/>
      <c r="X27" s="6"/>
      <c r="Y27" s="6"/>
      <c r="AA27" s="15"/>
      <c r="AB27" s="15"/>
      <c r="AC27" s="15"/>
      <c r="AD27" s="15"/>
      <c r="AE27" s="15"/>
      <c r="AF27" s="16"/>
    </row>
    <row r="28" spans="1:36" x14ac:dyDescent="0.2"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R28" s="5"/>
      <c r="S28" s="5"/>
      <c r="T28" s="5"/>
      <c r="U28" s="5"/>
      <c r="V28" s="7"/>
      <c r="W28" s="7"/>
      <c r="X28" s="7"/>
      <c r="Y28" s="7"/>
      <c r="AA28" s="15"/>
      <c r="AB28" s="15"/>
      <c r="AC28" s="15"/>
      <c r="AD28" s="15"/>
      <c r="AE28" s="15"/>
      <c r="AF28" s="16"/>
    </row>
    <row r="29" spans="1:36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R29" s="5"/>
      <c r="S29" s="5"/>
      <c r="T29" s="5"/>
      <c r="U29" s="5"/>
      <c r="V29" s="5"/>
      <c r="W29" s="5"/>
      <c r="X29" s="5"/>
      <c r="Y29" s="5"/>
      <c r="AA29" s="15"/>
      <c r="AB29" s="15"/>
      <c r="AC29" s="15"/>
      <c r="AD29" s="15"/>
      <c r="AE29" s="15"/>
      <c r="AF29" s="16"/>
    </row>
    <row r="30" spans="1:36" x14ac:dyDescent="0.2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R30" s="6"/>
      <c r="S30" s="6"/>
      <c r="T30" s="6"/>
      <c r="U30" s="6"/>
      <c r="V30" s="6"/>
      <c r="W30" s="6"/>
      <c r="X30" s="6"/>
      <c r="Y30" s="6"/>
      <c r="AA30" s="15"/>
      <c r="AB30" s="15"/>
      <c r="AC30" s="15"/>
      <c r="AD30" s="15"/>
      <c r="AE30" s="15"/>
      <c r="AF30" s="16"/>
    </row>
    <row r="31" spans="1:36" x14ac:dyDescent="0.2"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R31" s="5"/>
      <c r="S31" s="5"/>
      <c r="T31" s="5"/>
      <c r="U31" s="5"/>
      <c r="V31" s="7"/>
      <c r="W31" s="7"/>
      <c r="X31" s="7"/>
      <c r="Y31" s="7"/>
      <c r="AA31" s="15"/>
      <c r="AB31" s="15"/>
      <c r="AC31" s="15"/>
      <c r="AD31" s="15"/>
      <c r="AE31" s="15"/>
      <c r="AF31" s="16"/>
    </row>
    <row r="32" spans="1:36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R32" s="5"/>
      <c r="S32" s="5"/>
      <c r="T32" s="5"/>
      <c r="U32" s="5"/>
      <c r="V32" s="5"/>
      <c r="W32" s="5"/>
      <c r="X32" s="5"/>
      <c r="Y32" s="5"/>
    </row>
    <row r="33" spans="2:25" x14ac:dyDescent="0.2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R33" s="6"/>
      <c r="S33" s="6"/>
      <c r="T33" s="6"/>
      <c r="U33" s="6"/>
      <c r="V33" s="6"/>
      <c r="W33" s="6"/>
      <c r="X33" s="6"/>
      <c r="Y33" s="6"/>
    </row>
    <row r="34" spans="2:25" x14ac:dyDescent="0.2"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R34" s="7"/>
      <c r="S34" s="7"/>
      <c r="T34" s="7"/>
      <c r="U34" s="7"/>
      <c r="V34" s="7"/>
      <c r="W34" s="7"/>
      <c r="X34" s="7"/>
      <c r="Y34" s="7"/>
    </row>
    <row r="35" spans="2:25" x14ac:dyDescent="0.2">
      <c r="B35" s="7"/>
      <c r="C35" s="5"/>
      <c r="D35" s="5"/>
      <c r="E35" s="5"/>
      <c r="F35" s="5"/>
      <c r="G35" s="5"/>
      <c r="H35" s="5"/>
      <c r="I35" s="5"/>
      <c r="J35" s="5"/>
      <c r="K35" s="5"/>
      <c r="L35" s="5"/>
      <c r="R35" s="5"/>
      <c r="S35" s="5"/>
      <c r="T35" s="5"/>
      <c r="U35" s="5"/>
      <c r="V35" s="5"/>
      <c r="W35" s="5"/>
      <c r="X35" s="5"/>
      <c r="Y35" s="5"/>
    </row>
    <row r="36" spans="2:25" x14ac:dyDescent="0.2"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R36" s="6"/>
      <c r="S36" s="6"/>
      <c r="T36" s="6"/>
      <c r="U36" s="6"/>
    </row>
    <row r="37" spans="2:25" x14ac:dyDescent="0.2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R37" s="7"/>
      <c r="S37" s="7"/>
      <c r="T37" s="7"/>
      <c r="U37" s="7"/>
    </row>
    <row r="38" spans="2:25" x14ac:dyDescent="0.2"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R38" s="5"/>
      <c r="S38" s="5"/>
      <c r="T38" s="5"/>
      <c r="U38" s="5"/>
    </row>
    <row r="39" spans="2:25" x14ac:dyDescent="0.2"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R39" s="6"/>
      <c r="S39" s="6"/>
      <c r="T39" s="6"/>
      <c r="U39" s="6"/>
    </row>
    <row r="40" spans="2:25" x14ac:dyDescent="0.2"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R40" s="7"/>
      <c r="S40" s="7"/>
      <c r="T40" s="7"/>
      <c r="U40" s="7"/>
    </row>
    <row r="41" spans="2:25" x14ac:dyDescent="0.2">
      <c r="B41" s="7"/>
      <c r="C41" s="5"/>
      <c r="D41" s="5"/>
      <c r="E41" s="5"/>
      <c r="F41" s="5"/>
      <c r="G41" s="5"/>
      <c r="H41" s="5"/>
      <c r="I41" s="5"/>
      <c r="J41" s="5"/>
      <c r="K41" s="5"/>
      <c r="L41" s="5"/>
      <c r="R41" s="5"/>
      <c r="S41" s="5"/>
      <c r="T41" s="5"/>
      <c r="U41" s="5"/>
    </row>
    <row r="42" spans="2:25" x14ac:dyDescent="0.2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R42" s="6"/>
      <c r="S42" s="6"/>
      <c r="T42" s="6"/>
      <c r="U42" s="6"/>
    </row>
    <row r="43" spans="2:25" x14ac:dyDescent="0.2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R43" s="7"/>
      <c r="S43" s="7"/>
      <c r="T43" s="7"/>
      <c r="U43" s="7"/>
    </row>
    <row r="44" spans="2:25" x14ac:dyDescent="0.2">
      <c r="B44" s="7"/>
      <c r="C44" s="5"/>
      <c r="D44" s="5"/>
      <c r="E44" s="5"/>
      <c r="F44" s="5"/>
      <c r="G44" s="5"/>
      <c r="H44" s="5"/>
      <c r="I44" s="5"/>
      <c r="J44" s="5"/>
      <c r="K44" s="5"/>
      <c r="L44" s="5"/>
      <c r="R44" s="5"/>
      <c r="S44" s="5"/>
      <c r="T44" s="5"/>
      <c r="U44" s="5"/>
    </row>
    <row r="45" spans="2:25" x14ac:dyDescent="0.2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R45" s="6"/>
      <c r="S45" s="6"/>
      <c r="T45" s="6"/>
      <c r="U45" s="6"/>
    </row>
    <row r="46" spans="2:25" x14ac:dyDescent="0.2"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R46" s="7"/>
      <c r="S46" s="7"/>
      <c r="T46" s="7"/>
      <c r="U46" s="7"/>
    </row>
    <row r="47" spans="2:25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R47" s="5"/>
      <c r="S47" s="5"/>
      <c r="T47" s="5"/>
      <c r="U47" s="5"/>
    </row>
    <row r="48" spans="2:25" x14ac:dyDescent="0.2">
      <c r="C48" s="6"/>
      <c r="D48" s="6"/>
      <c r="E48" s="6"/>
      <c r="F48" s="6"/>
      <c r="G48" s="6"/>
      <c r="H48" s="6"/>
      <c r="I48" s="6"/>
      <c r="J48" s="6"/>
      <c r="K48" s="6"/>
      <c r="L48" s="6"/>
    </row>
  </sheetData>
  <sheetProtection password="C6C6" sheet="1" objects="1" scenarios="1"/>
  <phoneticPr fontId="3" type="noConversion"/>
  <pageMargins left="0.75" right="0.75" top="1" bottom="1" header="0.5" footer="0.5"/>
  <pageSetup orientation="landscape" r:id="rId1"/>
  <headerFooter alignWithMargins="0"/>
  <ignoredErrors>
    <ignoredError sqref="M5 Z5:Z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23.7109375" customWidth="1"/>
    <col min="2" max="31" width="6.7109375" customWidth="1"/>
    <col min="32" max="33" width="7.7109375" bestFit="1" customWidth="1"/>
  </cols>
  <sheetData>
    <row r="1" spans="1:43" ht="55.9" customHeight="1" x14ac:dyDescent="0.2">
      <c r="A1" s="129" t="s">
        <v>62</v>
      </c>
    </row>
    <row r="2" spans="1:43" x14ac:dyDescent="0.2">
      <c r="A2" s="4" t="s">
        <v>0</v>
      </c>
      <c r="B2" s="3"/>
      <c r="C2" s="3"/>
      <c r="D2" s="3"/>
      <c r="E2" s="3"/>
      <c r="F2" s="3"/>
      <c r="G2" s="3"/>
      <c r="H2" s="3"/>
      <c r="I2" s="3"/>
    </row>
    <row r="3" spans="1:43" ht="13.5" thickBo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43" ht="75" x14ac:dyDescent="0.2">
      <c r="B4" s="48" t="s">
        <v>1</v>
      </c>
      <c r="C4" s="48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9" t="s">
        <v>25</v>
      </c>
      <c r="L4" s="50" t="s">
        <v>10</v>
      </c>
      <c r="M4" s="51" t="s">
        <v>11</v>
      </c>
      <c r="N4" s="51" t="s">
        <v>12</v>
      </c>
      <c r="O4" s="52" t="s">
        <v>26</v>
      </c>
      <c r="P4" s="53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4" t="s">
        <v>18</v>
      </c>
      <c r="V4" s="54" t="s">
        <v>30</v>
      </c>
      <c r="W4" s="54" t="s">
        <v>31</v>
      </c>
      <c r="X4" s="54" t="s">
        <v>32</v>
      </c>
      <c r="Y4" s="54" t="s">
        <v>19</v>
      </c>
      <c r="Z4" s="55" t="s">
        <v>27</v>
      </c>
      <c r="AA4" s="56" t="s">
        <v>20</v>
      </c>
      <c r="AB4" s="57" t="s">
        <v>21</v>
      </c>
      <c r="AC4" s="57" t="s">
        <v>22</v>
      </c>
      <c r="AD4" s="57" t="s">
        <v>23</v>
      </c>
      <c r="AE4" s="57" t="s">
        <v>24</v>
      </c>
      <c r="AF4" s="58" t="s">
        <v>28</v>
      </c>
      <c r="AG4" s="59" t="s">
        <v>29</v>
      </c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x14ac:dyDescent="0.2">
      <c r="A5" s="46">
        <v>40360</v>
      </c>
      <c r="B5" s="17">
        <v>1707</v>
      </c>
      <c r="C5" s="17">
        <v>1026</v>
      </c>
      <c r="D5" s="17">
        <v>829</v>
      </c>
      <c r="E5" s="17">
        <v>602</v>
      </c>
      <c r="F5" s="17">
        <v>588</v>
      </c>
      <c r="G5" s="17">
        <v>173</v>
      </c>
      <c r="H5" s="17">
        <v>175</v>
      </c>
      <c r="I5" s="17">
        <v>494</v>
      </c>
      <c r="J5" s="17">
        <v>895</v>
      </c>
      <c r="K5" s="19">
        <f>SUM(B5:J5)</f>
        <v>6489</v>
      </c>
      <c r="L5" s="22">
        <v>2704</v>
      </c>
      <c r="M5" s="23">
        <v>601</v>
      </c>
      <c r="N5" s="23">
        <v>185</v>
      </c>
      <c r="O5" s="26">
        <f>SUM(L5:N5)</f>
        <v>3490</v>
      </c>
      <c r="P5" s="29">
        <v>680</v>
      </c>
      <c r="Q5" s="30">
        <v>242</v>
      </c>
      <c r="R5" s="30">
        <v>696</v>
      </c>
      <c r="S5" s="30">
        <v>170</v>
      </c>
      <c r="T5" s="30">
        <v>191</v>
      </c>
      <c r="U5" s="30">
        <v>496</v>
      </c>
      <c r="V5" s="30">
        <v>2119</v>
      </c>
      <c r="W5" s="30">
        <v>331</v>
      </c>
      <c r="X5" s="30">
        <f>SUM(V5:W5)</f>
        <v>2450</v>
      </c>
      <c r="Y5" s="30">
        <v>912</v>
      </c>
      <c r="Z5" s="33">
        <f>SUM(P5:Y5)-V5-W5</f>
        <v>5837</v>
      </c>
      <c r="AA5" s="34">
        <v>2112</v>
      </c>
      <c r="AB5" s="34">
        <v>2617</v>
      </c>
      <c r="AC5" s="34">
        <v>1731</v>
      </c>
      <c r="AD5" s="34">
        <v>1656</v>
      </c>
      <c r="AE5" s="34">
        <v>1472</v>
      </c>
      <c r="AF5" s="41">
        <f>SUM(AA5:AE5)</f>
        <v>9588</v>
      </c>
      <c r="AG5" s="12">
        <f>SUM(AF5,Z5,O5,K5)</f>
        <v>25404</v>
      </c>
    </row>
    <row r="6" spans="1:43" x14ac:dyDescent="0.2">
      <c r="A6" s="47">
        <f>A5+31</f>
        <v>40391</v>
      </c>
      <c r="B6" s="18">
        <v>1709</v>
      </c>
      <c r="C6" s="18">
        <v>1033</v>
      </c>
      <c r="D6" s="18">
        <v>831</v>
      </c>
      <c r="E6" s="18">
        <v>589</v>
      </c>
      <c r="F6" s="18">
        <v>586</v>
      </c>
      <c r="G6" s="18">
        <v>173</v>
      </c>
      <c r="H6" s="18">
        <v>175</v>
      </c>
      <c r="I6" s="18">
        <v>492</v>
      </c>
      <c r="J6" s="18">
        <v>889</v>
      </c>
      <c r="K6" s="20">
        <f t="shared" ref="K6:K16" si="0">SUM(B6:J6)</f>
        <v>6477</v>
      </c>
      <c r="L6" s="24">
        <v>2688</v>
      </c>
      <c r="M6" s="25">
        <v>604</v>
      </c>
      <c r="N6" s="25">
        <v>189</v>
      </c>
      <c r="O6" s="27">
        <f t="shared" ref="O6:O16" si="1">SUM(L6:N6)</f>
        <v>3481</v>
      </c>
      <c r="P6" s="31">
        <v>686</v>
      </c>
      <c r="Q6" s="32">
        <v>257</v>
      </c>
      <c r="R6" s="32">
        <v>698</v>
      </c>
      <c r="S6" s="32">
        <v>180</v>
      </c>
      <c r="T6" s="32">
        <v>201</v>
      </c>
      <c r="U6" s="32">
        <v>494</v>
      </c>
      <c r="V6" s="32">
        <v>2163</v>
      </c>
      <c r="W6" s="32">
        <v>363</v>
      </c>
      <c r="X6" s="30">
        <f t="shared" ref="X6:X16" si="2">SUM(V6:W6)</f>
        <v>2526</v>
      </c>
      <c r="Y6" s="32">
        <v>924</v>
      </c>
      <c r="Z6" s="33">
        <f t="shared" ref="Z6:Z16" si="3">SUM(P6:Y6)-V6-W6</f>
        <v>5966</v>
      </c>
      <c r="AA6" s="35">
        <v>2096</v>
      </c>
      <c r="AB6" s="35">
        <v>2717</v>
      </c>
      <c r="AC6" s="35">
        <v>1724</v>
      </c>
      <c r="AD6" s="35">
        <v>1674</v>
      </c>
      <c r="AE6" s="35">
        <v>1467</v>
      </c>
      <c r="AF6" s="42">
        <f t="shared" ref="AF6:AF16" si="4">SUM(AA6:AE6)</f>
        <v>9678</v>
      </c>
      <c r="AG6" s="13">
        <f t="shared" ref="AG6:AG16" si="5">SUM(AF6,Z6,O6,K6)</f>
        <v>25602</v>
      </c>
    </row>
    <row r="7" spans="1:43" x14ac:dyDescent="0.2">
      <c r="A7" s="46">
        <f t="shared" ref="A7:A16" si="6">A6+31</f>
        <v>40422</v>
      </c>
      <c r="B7" s="17">
        <v>1706</v>
      </c>
      <c r="C7" s="17">
        <v>1038</v>
      </c>
      <c r="D7" s="17">
        <v>835</v>
      </c>
      <c r="E7" s="17">
        <v>588</v>
      </c>
      <c r="F7" s="17">
        <v>585</v>
      </c>
      <c r="G7" s="17">
        <v>172</v>
      </c>
      <c r="H7" s="17">
        <v>177</v>
      </c>
      <c r="I7" s="17">
        <v>492</v>
      </c>
      <c r="J7" s="17">
        <v>887</v>
      </c>
      <c r="K7" s="19">
        <f t="shared" si="0"/>
        <v>6480</v>
      </c>
      <c r="L7" s="22">
        <v>2693</v>
      </c>
      <c r="M7" s="23">
        <v>603</v>
      </c>
      <c r="N7" s="23">
        <v>185</v>
      </c>
      <c r="O7" s="26">
        <f t="shared" si="1"/>
        <v>3481</v>
      </c>
      <c r="P7" s="29">
        <v>677</v>
      </c>
      <c r="Q7" s="30">
        <v>272</v>
      </c>
      <c r="R7" s="30">
        <v>694</v>
      </c>
      <c r="S7" s="30">
        <v>176</v>
      </c>
      <c r="T7" s="30">
        <v>224</v>
      </c>
      <c r="U7" s="30">
        <v>494</v>
      </c>
      <c r="V7" s="30">
        <v>2297</v>
      </c>
      <c r="W7" s="30">
        <v>400</v>
      </c>
      <c r="X7" s="30">
        <f t="shared" si="2"/>
        <v>2697</v>
      </c>
      <c r="Y7" s="30">
        <v>960</v>
      </c>
      <c r="Z7" s="33">
        <f t="shared" si="3"/>
        <v>6194</v>
      </c>
      <c r="AA7" s="34">
        <v>2100</v>
      </c>
      <c r="AB7" s="34">
        <v>2741</v>
      </c>
      <c r="AC7" s="34">
        <v>1723</v>
      </c>
      <c r="AD7" s="34">
        <v>1687</v>
      </c>
      <c r="AE7" s="34">
        <v>1465</v>
      </c>
      <c r="AF7" s="41">
        <f t="shared" si="4"/>
        <v>9716</v>
      </c>
      <c r="AG7" s="12">
        <f t="shared" si="5"/>
        <v>25871</v>
      </c>
    </row>
    <row r="8" spans="1:43" x14ac:dyDescent="0.2">
      <c r="A8" s="47">
        <f t="shared" si="6"/>
        <v>40453</v>
      </c>
      <c r="B8" s="18">
        <v>1704</v>
      </c>
      <c r="C8" s="18">
        <v>1047</v>
      </c>
      <c r="D8" s="18">
        <v>841</v>
      </c>
      <c r="E8" s="18">
        <v>589</v>
      </c>
      <c r="F8" s="18">
        <v>589</v>
      </c>
      <c r="G8" s="18">
        <v>175</v>
      </c>
      <c r="H8" s="18">
        <v>175</v>
      </c>
      <c r="I8" s="18">
        <v>488</v>
      </c>
      <c r="J8" s="18">
        <v>872</v>
      </c>
      <c r="K8" s="20">
        <f t="shared" si="0"/>
        <v>6480</v>
      </c>
      <c r="L8" s="24">
        <v>2701</v>
      </c>
      <c r="M8" s="25">
        <v>603</v>
      </c>
      <c r="N8" s="25">
        <v>186</v>
      </c>
      <c r="O8" s="27">
        <f t="shared" si="1"/>
        <v>3490</v>
      </c>
      <c r="P8" s="31">
        <v>679</v>
      </c>
      <c r="Q8" s="32">
        <v>283</v>
      </c>
      <c r="R8" s="32">
        <v>691</v>
      </c>
      <c r="S8" s="32">
        <v>181</v>
      </c>
      <c r="T8" s="32">
        <v>208</v>
      </c>
      <c r="U8" s="32">
        <v>501</v>
      </c>
      <c r="V8" s="32">
        <v>2324</v>
      </c>
      <c r="W8" s="32">
        <v>392</v>
      </c>
      <c r="X8" s="30">
        <f t="shared" si="2"/>
        <v>2716</v>
      </c>
      <c r="Y8" s="32">
        <v>951</v>
      </c>
      <c r="Z8" s="33">
        <f t="shared" si="3"/>
        <v>6210</v>
      </c>
      <c r="AA8" s="35">
        <v>2115</v>
      </c>
      <c r="AB8" s="35">
        <v>2774</v>
      </c>
      <c r="AC8" s="35">
        <v>1734</v>
      </c>
      <c r="AD8" s="35">
        <v>1691</v>
      </c>
      <c r="AE8" s="35">
        <v>1463</v>
      </c>
      <c r="AF8" s="42">
        <f t="shared" si="4"/>
        <v>9777</v>
      </c>
      <c r="AG8" s="13">
        <f t="shared" si="5"/>
        <v>25957</v>
      </c>
    </row>
    <row r="9" spans="1:43" x14ac:dyDescent="0.2">
      <c r="A9" s="46">
        <f t="shared" si="6"/>
        <v>40484</v>
      </c>
      <c r="B9" s="17">
        <v>1689</v>
      </c>
      <c r="C9" s="17">
        <v>1046</v>
      </c>
      <c r="D9" s="17">
        <v>835</v>
      </c>
      <c r="E9" s="17">
        <v>624</v>
      </c>
      <c r="F9" s="17">
        <v>589</v>
      </c>
      <c r="G9" s="17">
        <v>177</v>
      </c>
      <c r="H9" s="17">
        <v>174</v>
      </c>
      <c r="I9" s="17">
        <v>501</v>
      </c>
      <c r="J9" s="17">
        <v>954</v>
      </c>
      <c r="K9" s="19">
        <f t="shared" si="0"/>
        <v>6589</v>
      </c>
      <c r="L9" s="22">
        <v>2692</v>
      </c>
      <c r="M9" s="23">
        <v>603</v>
      </c>
      <c r="N9" s="23">
        <v>182</v>
      </c>
      <c r="O9" s="26">
        <f t="shared" si="1"/>
        <v>3477</v>
      </c>
      <c r="P9" s="29">
        <v>679</v>
      </c>
      <c r="Q9" s="30">
        <v>318</v>
      </c>
      <c r="R9" s="30">
        <v>702</v>
      </c>
      <c r="S9" s="30">
        <v>194</v>
      </c>
      <c r="T9" s="30">
        <v>215</v>
      </c>
      <c r="U9" s="30">
        <v>500</v>
      </c>
      <c r="V9" s="30">
        <v>2291</v>
      </c>
      <c r="W9" s="30">
        <v>355</v>
      </c>
      <c r="X9" s="30">
        <f t="shared" si="2"/>
        <v>2646</v>
      </c>
      <c r="Y9" s="30">
        <v>879</v>
      </c>
      <c r="Z9" s="33">
        <f t="shared" si="3"/>
        <v>6133</v>
      </c>
      <c r="AA9" s="34">
        <v>2083</v>
      </c>
      <c r="AB9" s="34">
        <v>2833</v>
      </c>
      <c r="AC9" s="34">
        <v>1726</v>
      </c>
      <c r="AD9" s="34">
        <v>1701</v>
      </c>
      <c r="AE9" s="34">
        <v>1463</v>
      </c>
      <c r="AF9" s="41">
        <f t="shared" si="4"/>
        <v>9806</v>
      </c>
      <c r="AG9" s="12">
        <f t="shared" si="5"/>
        <v>26005</v>
      </c>
    </row>
    <row r="10" spans="1:43" x14ac:dyDescent="0.2">
      <c r="A10" s="47">
        <f t="shared" si="6"/>
        <v>40515</v>
      </c>
      <c r="B10" s="18">
        <v>1686</v>
      </c>
      <c r="C10" s="18">
        <v>1037</v>
      </c>
      <c r="D10" s="18">
        <v>831</v>
      </c>
      <c r="E10" s="18">
        <v>639</v>
      </c>
      <c r="F10" s="18">
        <v>588</v>
      </c>
      <c r="G10" s="18">
        <v>173</v>
      </c>
      <c r="H10" s="18">
        <v>175</v>
      </c>
      <c r="I10" s="18">
        <v>511</v>
      </c>
      <c r="J10" s="18">
        <v>888</v>
      </c>
      <c r="K10" s="20">
        <f t="shared" si="0"/>
        <v>6528</v>
      </c>
      <c r="L10" s="24">
        <v>2669</v>
      </c>
      <c r="M10" s="25">
        <v>604</v>
      </c>
      <c r="N10" s="25">
        <v>184</v>
      </c>
      <c r="O10" s="27">
        <f t="shared" si="1"/>
        <v>3457</v>
      </c>
      <c r="P10" s="31">
        <v>702</v>
      </c>
      <c r="Q10" s="32">
        <v>357</v>
      </c>
      <c r="R10" s="32">
        <v>696</v>
      </c>
      <c r="S10" s="32">
        <v>194</v>
      </c>
      <c r="T10" s="32">
        <v>202</v>
      </c>
      <c r="U10" s="32">
        <v>499</v>
      </c>
      <c r="V10" s="32">
        <v>2186</v>
      </c>
      <c r="W10" s="32">
        <v>305</v>
      </c>
      <c r="X10" s="30">
        <f t="shared" si="2"/>
        <v>2491</v>
      </c>
      <c r="Y10" s="32">
        <v>759</v>
      </c>
      <c r="Z10" s="33">
        <f t="shared" si="3"/>
        <v>5900</v>
      </c>
      <c r="AA10" s="35">
        <v>2074</v>
      </c>
      <c r="AB10" s="35">
        <v>2870</v>
      </c>
      <c r="AC10" s="35">
        <v>1718</v>
      </c>
      <c r="AD10" s="35">
        <v>1696</v>
      </c>
      <c r="AE10" s="35">
        <v>1459</v>
      </c>
      <c r="AF10" s="42">
        <f t="shared" si="4"/>
        <v>9817</v>
      </c>
      <c r="AG10" s="13">
        <f t="shared" si="5"/>
        <v>25702</v>
      </c>
    </row>
    <row r="11" spans="1:43" x14ac:dyDescent="0.2">
      <c r="A11" s="46">
        <f t="shared" si="6"/>
        <v>40546</v>
      </c>
      <c r="B11" s="17">
        <v>1679</v>
      </c>
      <c r="C11" s="17">
        <v>1045</v>
      </c>
      <c r="D11" s="17">
        <v>847</v>
      </c>
      <c r="E11" s="17">
        <v>642</v>
      </c>
      <c r="F11" s="17">
        <v>585</v>
      </c>
      <c r="G11" s="17">
        <v>176</v>
      </c>
      <c r="H11" s="17">
        <v>178</v>
      </c>
      <c r="I11" s="17">
        <v>512</v>
      </c>
      <c r="J11" s="17">
        <v>914</v>
      </c>
      <c r="K11" s="19">
        <f t="shared" si="0"/>
        <v>6578</v>
      </c>
      <c r="L11" s="22">
        <v>2668</v>
      </c>
      <c r="M11" s="23">
        <v>604</v>
      </c>
      <c r="N11" s="23">
        <v>189</v>
      </c>
      <c r="O11" s="26">
        <f t="shared" si="1"/>
        <v>3461</v>
      </c>
      <c r="P11" s="29">
        <v>759</v>
      </c>
      <c r="Q11" s="30">
        <v>403</v>
      </c>
      <c r="R11" s="30">
        <v>571</v>
      </c>
      <c r="S11" s="30">
        <v>192</v>
      </c>
      <c r="T11" s="30">
        <v>192</v>
      </c>
      <c r="U11" s="30">
        <v>498</v>
      </c>
      <c r="V11" s="30">
        <v>2173</v>
      </c>
      <c r="W11" s="30">
        <v>271</v>
      </c>
      <c r="X11" s="30">
        <f t="shared" si="2"/>
        <v>2444</v>
      </c>
      <c r="Y11" s="30">
        <v>740</v>
      </c>
      <c r="Z11" s="33">
        <f t="shared" si="3"/>
        <v>5799</v>
      </c>
      <c r="AA11" s="34">
        <v>2068</v>
      </c>
      <c r="AB11" s="34">
        <v>2862</v>
      </c>
      <c r="AC11" s="34">
        <v>1727</v>
      </c>
      <c r="AD11" s="34">
        <v>1707</v>
      </c>
      <c r="AE11" s="34">
        <v>1456</v>
      </c>
      <c r="AF11" s="41">
        <f t="shared" si="4"/>
        <v>9820</v>
      </c>
      <c r="AG11" s="12">
        <f t="shared" si="5"/>
        <v>25658</v>
      </c>
    </row>
    <row r="12" spans="1:43" x14ac:dyDescent="0.2">
      <c r="A12" s="47">
        <f t="shared" si="6"/>
        <v>40577</v>
      </c>
      <c r="B12" s="18">
        <v>1688</v>
      </c>
      <c r="C12" s="18">
        <v>1035</v>
      </c>
      <c r="D12" s="18">
        <v>854</v>
      </c>
      <c r="E12" s="18">
        <v>642</v>
      </c>
      <c r="F12" s="18">
        <v>590</v>
      </c>
      <c r="G12" s="18">
        <v>177</v>
      </c>
      <c r="H12" s="18">
        <v>178</v>
      </c>
      <c r="I12" s="18">
        <v>512</v>
      </c>
      <c r="J12" s="18">
        <v>937</v>
      </c>
      <c r="K12" s="20">
        <f t="shared" si="0"/>
        <v>6613</v>
      </c>
      <c r="L12" s="24">
        <v>2682</v>
      </c>
      <c r="M12" s="25">
        <v>601</v>
      </c>
      <c r="N12" s="25">
        <v>190</v>
      </c>
      <c r="O12" s="27">
        <f t="shared" si="1"/>
        <v>3473</v>
      </c>
      <c r="P12" s="31">
        <v>784</v>
      </c>
      <c r="Q12" s="32">
        <v>457</v>
      </c>
      <c r="R12" s="32">
        <v>569</v>
      </c>
      <c r="S12" s="32">
        <v>184</v>
      </c>
      <c r="T12" s="32">
        <v>196</v>
      </c>
      <c r="U12" s="32">
        <v>501</v>
      </c>
      <c r="V12" s="32">
        <v>2098</v>
      </c>
      <c r="W12" s="32">
        <v>271</v>
      </c>
      <c r="X12" s="30">
        <f t="shared" si="2"/>
        <v>2369</v>
      </c>
      <c r="Y12" s="32">
        <v>833</v>
      </c>
      <c r="Z12" s="33">
        <f t="shared" si="3"/>
        <v>5893</v>
      </c>
      <c r="AA12" s="34">
        <v>2055</v>
      </c>
      <c r="AB12" s="34">
        <v>2888</v>
      </c>
      <c r="AC12" s="34">
        <v>1733</v>
      </c>
      <c r="AD12" s="34">
        <v>1704</v>
      </c>
      <c r="AE12" s="36">
        <v>1458</v>
      </c>
      <c r="AF12" s="42">
        <f t="shared" si="4"/>
        <v>9838</v>
      </c>
      <c r="AG12" s="13">
        <f t="shared" si="5"/>
        <v>25817</v>
      </c>
    </row>
    <row r="13" spans="1:43" x14ac:dyDescent="0.2">
      <c r="A13" s="46">
        <f t="shared" si="6"/>
        <v>40608</v>
      </c>
      <c r="B13" s="17">
        <v>1700</v>
      </c>
      <c r="C13" s="17">
        <v>1037</v>
      </c>
      <c r="D13" s="17">
        <v>850</v>
      </c>
      <c r="E13" s="17">
        <v>641</v>
      </c>
      <c r="F13" s="17">
        <v>590</v>
      </c>
      <c r="G13" s="17">
        <v>173</v>
      </c>
      <c r="H13" s="17">
        <v>177</v>
      </c>
      <c r="I13" s="17">
        <v>513</v>
      </c>
      <c r="J13" s="17">
        <v>977</v>
      </c>
      <c r="K13" s="19">
        <f t="shared" si="0"/>
        <v>6658</v>
      </c>
      <c r="L13" s="22">
        <v>2677</v>
      </c>
      <c r="M13" s="23">
        <v>601</v>
      </c>
      <c r="N13" s="23">
        <v>189</v>
      </c>
      <c r="O13" s="26">
        <f t="shared" si="1"/>
        <v>3467</v>
      </c>
      <c r="P13" s="29">
        <v>794</v>
      </c>
      <c r="Q13" s="30">
        <v>472</v>
      </c>
      <c r="R13" s="30">
        <v>600</v>
      </c>
      <c r="S13" s="30">
        <v>177</v>
      </c>
      <c r="T13" s="30">
        <f>189+12+12+1</f>
        <v>214</v>
      </c>
      <c r="U13" s="30">
        <v>497</v>
      </c>
      <c r="V13" s="30">
        <v>2023</v>
      </c>
      <c r="W13" s="30">
        <v>297</v>
      </c>
      <c r="X13" s="30">
        <f t="shared" si="2"/>
        <v>2320</v>
      </c>
      <c r="Y13" s="30">
        <v>868</v>
      </c>
      <c r="Z13" s="33">
        <f t="shared" si="3"/>
        <v>5942</v>
      </c>
      <c r="AA13" s="60">
        <v>2064</v>
      </c>
      <c r="AB13" s="38">
        <v>2891</v>
      </c>
      <c r="AC13" s="38">
        <v>1733</v>
      </c>
      <c r="AD13" s="38">
        <v>1702</v>
      </c>
      <c r="AE13" s="38">
        <v>1450</v>
      </c>
      <c r="AF13" s="41">
        <f t="shared" si="4"/>
        <v>9840</v>
      </c>
      <c r="AG13" s="12">
        <f t="shared" si="5"/>
        <v>25907</v>
      </c>
    </row>
    <row r="14" spans="1:43" x14ac:dyDescent="0.2">
      <c r="A14" s="47">
        <f t="shared" si="6"/>
        <v>40639</v>
      </c>
      <c r="B14" s="18">
        <v>1696</v>
      </c>
      <c r="C14" s="18">
        <v>1043</v>
      </c>
      <c r="D14" s="18">
        <v>848</v>
      </c>
      <c r="E14" s="18">
        <v>640</v>
      </c>
      <c r="F14" s="18">
        <v>591</v>
      </c>
      <c r="G14" s="18">
        <v>176</v>
      </c>
      <c r="H14" s="18">
        <v>175</v>
      </c>
      <c r="I14" s="18">
        <v>512</v>
      </c>
      <c r="J14" s="18">
        <v>980</v>
      </c>
      <c r="K14" s="20">
        <f t="shared" si="0"/>
        <v>6661</v>
      </c>
      <c r="L14" s="24">
        <v>2702</v>
      </c>
      <c r="M14" s="25">
        <v>602</v>
      </c>
      <c r="N14" s="25">
        <v>189</v>
      </c>
      <c r="O14" s="27">
        <f t="shared" si="1"/>
        <v>3493</v>
      </c>
      <c r="P14" s="31">
        <v>808</v>
      </c>
      <c r="Q14" s="32">
        <v>462</v>
      </c>
      <c r="R14" s="32">
        <v>672</v>
      </c>
      <c r="S14" s="32">
        <v>188</v>
      </c>
      <c r="T14" s="32">
        <f>205+14+13+1</f>
        <v>233</v>
      </c>
      <c r="U14" s="32">
        <v>501</v>
      </c>
      <c r="V14" s="32">
        <v>1894</v>
      </c>
      <c r="W14" s="32">
        <v>294</v>
      </c>
      <c r="X14" s="30">
        <f t="shared" si="2"/>
        <v>2188</v>
      </c>
      <c r="Y14" s="32">
        <v>885</v>
      </c>
      <c r="Z14" s="33">
        <f t="shared" si="3"/>
        <v>5937</v>
      </c>
      <c r="AA14" s="39">
        <v>2081</v>
      </c>
      <c r="AB14" s="40">
        <v>2903</v>
      </c>
      <c r="AC14" s="40">
        <v>1734</v>
      </c>
      <c r="AD14" s="40">
        <v>1690</v>
      </c>
      <c r="AE14" s="40">
        <v>1454</v>
      </c>
      <c r="AF14" s="42">
        <f t="shared" si="4"/>
        <v>9862</v>
      </c>
      <c r="AG14" s="13">
        <f t="shared" si="5"/>
        <v>25953</v>
      </c>
    </row>
    <row r="15" spans="1:43" x14ac:dyDescent="0.2">
      <c r="A15" s="46">
        <f t="shared" si="6"/>
        <v>40670</v>
      </c>
      <c r="B15" s="17">
        <v>1708</v>
      </c>
      <c r="C15" s="17">
        <v>1037</v>
      </c>
      <c r="D15" s="17">
        <v>849</v>
      </c>
      <c r="E15" s="17">
        <v>643</v>
      </c>
      <c r="F15" s="17">
        <v>588</v>
      </c>
      <c r="G15" s="17">
        <v>177</v>
      </c>
      <c r="H15" s="17">
        <v>178</v>
      </c>
      <c r="I15" s="17">
        <v>512</v>
      </c>
      <c r="J15" s="17">
        <v>972</v>
      </c>
      <c r="K15" s="19">
        <f t="shared" si="0"/>
        <v>6664</v>
      </c>
      <c r="L15" s="22">
        <v>2690</v>
      </c>
      <c r="M15" s="23">
        <v>602</v>
      </c>
      <c r="N15" s="23">
        <v>189</v>
      </c>
      <c r="O15" s="26">
        <f t="shared" si="1"/>
        <v>3481</v>
      </c>
      <c r="P15" s="29">
        <v>867</v>
      </c>
      <c r="Q15" s="30">
        <v>421</v>
      </c>
      <c r="R15" s="30">
        <v>741</v>
      </c>
      <c r="S15" s="30">
        <v>191</v>
      </c>
      <c r="T15" s="30">
        <f>215+18+13+1</f>
        <v>247</v>
      </c>
      <c r="U15" s="30">
        <v>500</v>
      </c>
      <c r="V15" s="30">
        <v>1908</v>
      </c>
      <c r="W15" s="30">
        <v>312</v>
      </c>
      <c r="X15" s="30">
        <f t="shared" si="2"/>
        <v>2220</v>
      </c>
      <c r="Y15" s="30">
        <v>896</v>
      </c>
      <c r="Z15" s="33">
        <f t="shared" si="3"/>
        <v>6083</v>
      </c>
      <c r="AA15" s="37">
        <v>2084</v>
      </c>
      <c r="AB15" s="38">
        <v>2916</v>
      </c>
      <c r="AC15" s="38">
        <v>1727</v>
      </c>
      <c r="AD15" s="38">
        <v>1692</v>
      </c>
      <c r="AE15" s="38">
        <v>1463</v>
      </c>
      <c r="AF15" s="41">
        <f t="shared" si="4"/>
        <v>9882</v>
      </c>
      <c r="AG15" s="12">
        <f t="shared" si="5"/>
        <v>26110</v>
      </c>
    </row>
    <row r="16" spans="1:43" ht="13.5" thickBot="1" x14ac:dyDescent="0.25">
      <c r="A16" s="46">
        <f t="shared" si="6"/>
        <v>40701</v>
      </c>
      <c r="B16" s="17">
        <v>1708</v>
      </c>
      <c r="C16" s="17">
        <v>1042</v>
      </c>
      <c r="D16" s="17">
        <v>857</v>
      </c>
      <c r="E16" s="17">
        <v>642</v>
      </c>
      <c r="F16" s="17">
        <v>588</v>
      </c>
      <c r="G16" s="17">
        <v>177</v>
      </c>
      <c r="H16" s="17">
        <v>176</v>
      </c>
      <c r="I16" s="17">
        <v>510</v>
      </c>
      <c r="J16" s="17">
        <v>976</v>
      </c>
      <c r="K16" s="21">
        <f t="shared" si="0"/>
        <v>6676</v>
      </c>
      <c r="L16" s="22">
        <v>2675</v>
      </c>
      <c r="M16" s="23">
        <v>599</v>
      </c>
      <c r="N16" s="23">
        <v>189</v>
      </c>
      <c r="O16" s="28">
        <f t="shared" si="1"/>
        <v>3463</v>
      </c>
      <c r="P16" s="29">
        <v>920</v>
      </c>
      <c r="Q16" s="30">
        <v>415</v>
      </c>
      <c r="R16" s="30">
        <v>779</v>
      </c>
      <c r="S16" s="30">
        <v>189</v>
      </c>
      <c r="T16" s="30">
        <f>215+14+16</f>
        <v>245</v>
      </c>
      <c r="U16" s="30">
        <v>497</v>
      </c>
      <c r="V16" s="30">
        <v>1947</v>
      </c>
      <c r="W16" s="30">
        <v>305</v>
      </c>
      <c r="X16" s="30">
        <f t="shared" si="2"/>
        <v>2252</v>
      </c>
      <c r="Y16" s="30">
        <v>923</v>
      </c>
      <c r="Z16" s="33">
        <f t="shared" si="3"/>
        <v>6220</v>
      </c>
      <c r="AA16" s="37">
        <v>2079</v>
      </c>
      <c r="AB16" s="38">
        <v>2920</v>
      </c>
      <c r="AC16" s="38">
        <v>1728</v>
      </c>
      <c r="AD16" s="38">
        <v>1678</v>
      </c>
      <c r="AE16" s="38">
        <v>1471</v>
      </c>
      <c r="AF16" s="43">
        <f t="shared" si="4"/>
        <v>9876</v>
      </c>
      <c r="AG16" s="14">
        <f t="shared" si="5"/>
        <v>26235</v>
      </c>
    </row>
    <row r="17" spans="1:33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x14ac:dyDescent="0.2">
      <c r="A18" s="9" t="s">
        <v>47</v>
      </c>
      <c r="B18" s="44">
        <f>SUM(B5:B16)/12</f>
        <v>1698.3333333333333</v>
      </c>
      <c r="C18" s="44">
        <f t="shared" ref="C18:AG18" si="7">SUM(C5:C16)/12</f>
        <v>1038.8333333333333</v>
      </c>
      <c r="D18" s="44">
        <f t="shared" si="7"/>
        <v>842.25</v>
      </c>
      <c r="E18" s="44">
        <f t="shared" si="7"/>
        <v>623.41666666666663</v>
      </c>
      <c r="F18" s="44">
        <f t="shared" si="7"/>
        <v>588.08333333333337</v>
      </c>
      <c r="G18" s="44">
        <f t="shared" si="7"/>
        <v>174.91666666666666</v>
      </c>
      <c r="H18" s="44">
        <f t="shared" si="7"/>
        <v>176.08333333333334</v>
      </c>
      <c r="I18" s="44">
        <f t="shared" si="7"/>
        <v>504.08333333333331</v>
      </c>
      <c r="J18" s="44">
        <f t="shared" si="7"/>
        <v>928.41666666666663</v>
      </c>
      <c r="K18" s="44"/>
      <c r="L18" s="44">
        <f t="shared" si="7"/>
        <v>2686.75</v>
      </c>
      <c r="M18" s="44">
        <f t="shared" si="7"/>
        <v>602.25</v>
      </c>
      <c r="N18" s="44">
        <f t="shared" si="7"/>
        <v>187.16666666666666</v>
      </c>
      <c r="O18" s="44"/>
      <c r="P18" s="44">
        <f t="shared" si="7"/>
        <v>752.91666666666663</v>
      </c>
      <c r="Q18" s="44">
        <f t="shared" si="7"/>
        <v>363.25</v>
      </c>
      <c r="R18" s="44">
        <f t="shared" si="7"/>
        <v>675.75</v>
      </c>
      <c r="S18" s="44">
        <f t="shared" si="7"/>
        <v>184.66666666666666</v>
      </c>
      <c r="T18" s="44">
        <f t="shared" si="7"/>
        <v>214</v>
      </c>
      <c r="U18" s="44">
        <f t="shared" si="7"/>
        <v>498.16666666666669</v>
      </c>
      <c r="V18" s="44">
        <f t="shared" si="7"/>
        <v>2118.5833333333335</v>
      </c>
      <c r="W18" s="44">
        <f t="shared" si="7"/>
        <v>324.66666666666669</v>
      </c>
      <c r="X18" s="44">
        <f t="shared" si="7"/>
        <v>2443.25</v>
      </c>
      <c r="Y18" s="44">
        <f t="shared" si="7"/>
        <v>877.5</v>
      </c>
      <c r="Z18" s="44"/>
      <c r="AA18" s="44">
        <f t="shared" si="7"/>
        <v>2084.25</v>
      </c>
      <c r="AB18" s="44">
        <f t="shared" si="7"/>
        <v>2827.6666666666665</v>
      </c>
      <c r="AC18" s="44">
        <f t="shared" si="7"/>
        <v>1728.1666666666667</v>
      </c>
      <c r="AD18" s="44">
        <f t="shared" si="7"/>
        <v>1689.8333333333333</v>
      </c>
      <c r="AE18" s="44">
        <f t="shared" si="7"/>
        <v>1461.75</v>
      </c>
      <c r="AF18" s="44"/>
      <c r="AG18" s="44">
        <f t="shared" si="7"/>
        <v>25851.75</v>
      </c>
    </row>
    <row r="19" spans="1:33" x14ac:dyDescent="0.2">
      <c r="C19" s="6"/>
      <c r="D19" s="6"/>
      <c r="E19" s="6"/>
      <c r="F19" s="6"/>
      <c r="G19" s="6"/>
      <c r="H19" s="6"/>
      <c r="I19" s="6"/>
      <c r="J19" s="6"/>
      <c r="P19" s="6"/>
      <c r="Q19" s="6"/>
      <c r="R19" s="6"/>
      <c r="S19" s="6"/>
      <c r="T19" s="6"/>
      <c r="U19" s="6"/>
      <c r="V19" s="6"/>
      <c r="W19" s="6"/>
      <c r="X19" s="6"/>
      <c r="Y19" s="6"/>
      <c r="AA19" s="15"/>
      <c r="AB19" s="15"/>
      <c r="AC19" s="15"/>
      <c r="AD19" s="15"/>
      <c r="AE19" s="15"/>
      <c r="AF19" s="16"/>
    </row>
    <row r="20" spans="1:33" x14ac:dyDescent="0.2">
      <c r="A20" s="45"/>
      <c r="B20" s="8"/>
      <c r="C20" s="5"/>
      <c r="D20" s="5"/>
      <c r="E20" s="5"/>
      <c r="F20" s="5"/>
      <c r="G20" s="5"/>
      <c r="H20" s="5"/>
      <c r="I20" s="5"/>
      <c r="J20" s="5"/>
      <c r="P20" s="5"/>
      <c r="Q20" s="5"/>
      <c r="R20" s="5"/>
      <c r="S20" s="5"/>
      <c r="T20" s="7"/>
      <c r="U20" s="7"/>
      <c r="V20" s="7"/>
      <c r="W20" s="7"/>
      <c r="X20" s="7"/>
      <c r="Y20" s="7"/>
      <c r="AA20" s="15"/>
      <c r="AB20" s="15"/>
      <c r="AC20" s="15"/>
      <c r="AD20" s="15"/>
      <c r="AE20" s="15"/>
      <c r="AF20" s="16"/>
    </row>
    <row r="21" spans="1:33" x14ac:dyDescent="0.2">
      <c r="B21" s="5"/>
      <c r="C21" s="5"/>
      <c r="D21" s="5"/>
      <c r="E21" s="5"/>
      <c r="F21" s="5"/>
      <c r="G21" s="5"/>
      <c r="H21" s="5"/>
      <c r="I21" s="5"/>
      <c r="J21" s="5"/>
      <c r="P21" s="5"/>
      <c r="Q21" s="5"/>
      <c r="R21" s="5"/>
      <c r="S21" s="5"/>
      <c r="T21" s="5"/>
      <c r="U21" s="5"/>
      <c r="V21" s="5"/>
      <c r="W21" s="5"/>
      <c r="X21" s="5"/>
      <c r="Y21" s="5"/>
      <c r="AA21" s="15"/>
      <c r="AB21" s="15"/>
      <c r="AC21" s="15"/>
      <c r="AD21" s="15"/>
      <c r="AE21" s="15"/>
      <c r="AF21" s="16"/>
    </row>
    <row r="22" spans="1:33" x14ac:dyDescent="0.2">
      <c r="B22" s="5"/>
      <c r="C22" s="8"/>
      <c r="D22" s="11"/>
      <c r="E22" s="11"/>
      <c r="F22" s="11"/>
      <c r="G22" s="11"/>
      <c r="H22" s="11"/>
      <c r="I22" s="11"/>
      <c r="J22" s="11"/>
      <c r="P22" s="6"/>
      <c r="Q22" s="6"/>
      <c r="R22" s="6"/>
      <c r="S22" s="6"/>
      <c r="T22" s="6"/>
      <c r="U22" s="6"/>
      <c r="V22" s="6"/>
      <c r="W22" s="6"/>
      <c r="X22" s="6"/>
      <c r="Y22" s="6"/>
      <c r="AA22" s="15"/>
      <c r="AB22" s="15"/>
      <c r="AC22" s="15"/>
      <c r="AD22" s="15"/>
      <c r="AE22" s="15"/>
      <c r="AF22" s="16"/>
    </row>
    <row r="23" spans="1:33" x14ac:dyDescent="0.2">
      <c r="B23" s="6"/>
      <c r="C23" s="5"/>
      <c r="D23" s="5"/>
      <c r="E23" s="5"/>
      <c r="F23" s="5"/>
      <c r="G23" s="5"/>
      <c r="H23" s="5"/>
      <c r="I23" s="5"/>
      <c r="J23" s="5"/>
      <c r="P23" s="5"/>
      <c r="Q23" s="5"/>
      <c r="R23" s="5"/>
      <c r="S23" s="5"/>
      <c r="T23" s="7"/>
      <c r="U23" s="7"/>
      <c r="V23" s="7"/>
      <c r="W23" s="7"/>
      <c r="X23" s="7"/>
      <c r="Y23" s="7"/>
      <c r="AA23" s="15"/>
      <c r="AB23" s="15"/>
      <c r="AC23" s="15"/>
      <c r="AD23" s="15"/>
      <c r="AE23" s="15"/>
      <c r="AF23" s="16"/>
    </row>
    <row r="24" spans="1:33" x14ac:dyDescent="0.2">
      <c r="B24" s="5"/>
      <c r="C24" s="5"/>
      <c r="D24" s="5"/>
      <c r="E24" s="5"/>
      <c r="F24" s="5"/>
      <c r="G24" s="5"/>
      <c r="H24" s="5"/>
      <c r="I24" s="5"/>
      <c r="J24" s="5"/>
      <c r="P24" s="5"/>
      <c r="Q24" s="5"/>
      <c r="R24" s="5"/>
      <c r="S24" s="5"/>
      <c r="T24" s="5"/>
      <c r="U24" s="5"/>
      <c r="V24" s="5"/>
      <c r="W24" s="5"/>
      <c r="X24" s="5"/>
      <c r="Y24" s="5"/>
      <c r="AA24" s="15"/>
      <c r="AB24" s="15"/>
      <c r="AC24" s="15"/>
      <c r="AD24" s="15"/>
      <c r="AE24" s="15"/>
      <c r="AF24" s="16"/>
    </row>
    <row r="25" spans="1:33" x14ac:dyDescent="0.2">
      <c r="B25" s="5"/>
      <c r="C25" s="6"/>
      <c r="D25" s="6"/>
      <c r="E25" s="6"/>
      <c r="F25" s="6"/>
      <c r="G25" s="6"/>
      <c r="H25" s="6"/>
      <c r="I25" s="6"/>
      <c r="J25" s="6"/>
      <c r="P25" s="6"/>
      <c r="Q25" s="6"/>
      <c r="R25" s="6"/>
      <c r="S25" s="6"/>
      <c r="T25" s="6"/>
      <c r="U25" s="6"/>
      <c r="V25" s="6"/>
      <c r="W25" s="6"/>
      <c r="X25" s="6"/>
      <c r="Y25" s="6"/>
      <c r="AA25" s="15"/>
      <c r="AB25" s="15"/>
      <c r="AC25" s="15"/>
      <c r="AD25" s="15"/>
      <c r="AE25" s="15"/>
      <c r="AF25" s="16"/>
    </row>
    <row r="26" spans="1:33" x14ac:dyDescent="0.2">
      <c r="B26" s="6"/>
      <c r="C26" s="5"/>
      <c r="D26" s="5"/>
      <c r="E26" s="5"/>
      <c r="F26" s="5"/>
      <c r="G26" s="5"/>
      <c r="H26" s="5"/>
      <c r="I26" s="5"/>
      <c r="J26" s="5"/>
      <c r="P26" s="5"/>
      <c r="Q26" s="5"/>
      <c r="R26" s="5"/>
      <c r="S26" s="5"/>
      <c r="T26" s="7"/>
      <c r="U26" s="7"/>
      <c r="V26" s="7"/>
      <c r="W26" s="7"/>
      <c r="X26" s="7"/>
      <c r="Y26" s="7"/>
      <c r="AA26" s="15"/>
      <c r="AB26" s="15"/>
      <c r="AC26" s="15"/>
      <c r="AD26" s="15"/>
      <c r="AE26" s="15"/>
      <c r="AF26" s="16"/>
    </row>
    <row r="27" spans="1:33" x14ac:dyDescent="0.2">
      <c r="B27" s="5"/>
      <c r="C27" s="5"/>
      <c r="D27" s="5"/>
      <c r="E27" s="5"/>
      <c r="F27" s="5"/>
      <c r="G27" s="5"/>
      <c r="H27" s="5"/>
      <c r="I27" s="5"/>
      <c r="J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33" x14ac:dyDescent="0.2">
      <c r="B28" s="5"/>
      <c r="C28" s="6"/>
      <c r="D28" s="6"/>
      <c r="E28" s="6"/>
      <c r="F28" s="6"/>
      <c r="G28" s="6"/>
      <c r="H28" s="6"/>
      <c r="I28" s="6"/>
      <c r="J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33" x14ac:dyDescent="0.2">
      <c r="B29" s="6"/>
      <c r="C29" s="5"/>
      <c r="D29" s="5"/>
      <c r="E29" s="5"/>
      <c r="F29" s="5"/>
      <c r="G29" s="5"/>
      <c r="H29" s="5"/>
      <c r="I29" s="5"/>
      <c r="J29" s="5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33" x14ac:dyDescent="0.2">
      <c r="B30" s="7"/>
      <c r="C30" s="5"/>
      <c r="D30" s="5"/>
      <c r="E30" s="5"/>
      <c r="F30" s="5"/>
      <c r="G30" s="5"/>
      <c r="H30" s="5"/>
      <c r="I30" s="5"/>
      <c r="J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33" x14ac:dyDescent="0.2">
      <c r="B31" s="5"/>
      <c r="C31" s="6"/>
      <c r="D31" s="6"/>
      <c r="E31" s="6"/>
      <c r="F31" s="6"/>
      <c r="G31" s="6"/>
      <c r="H31" s="6"/>
      <c r="I31" s="6"/>
      <c r="J31" s="6"/>
      <c r="P31" s="6"/>
      <c r="Q31" s="6"/>
      <c r="R31" s="6"/>
      <c r="S31" s="6"/>
    </row>
    <row r="32" spans="1:33" x14ac:dyDescent="0.2">
      <c r="B32" s="6"/>
      <c r="C32" s="7"/>
      <c r="D32" s="7"/>
      <c r="E32" s="7"/>
      <c r="F32" s="7"/>
      <c r="G32" s="7"/>
      <c r="H32" s="7"/>
      <c r="I32" s="7"/>
      <c r="J32" s="7"/>
      <c r="P32" s="7"/>
      <c r="Q32" s="7"/>
      <c r="R32" s="7"/>
      <c r="S32" s="7"/>
    </row>
    <row r="33" spans="2:19" x14ac:dyDescent="0.2">
      <c r="B33" s="7"/>
      <c r="C33" s="5"/>
      <c r="D33" s="5"/>
      <c r="E33" s="5"/>
      <c r="F33" s="5"/>
      <c r="G33" s="5"/>
      <c r="H33" s="5"/>
      <c r="I33" s="5"/>
      <c r="J33" s="5"/>
      <c r="P33" s="5"/>
      <c r="Q33" s="5"/>
      <c r="R33" s="5"/>
      <c r="S33" s="5"/>
    </row>
    <row r="34" spans="2:19" x14ac:dyDescent="0.2">
      <c r="B34" s="5"/>
      <c r="C34" s="6"/>
      <c r="D34" s="6"/>
      <c r="E34" s="6"/>
      <c r="F34" s="6"/>
      <c r="G34" s="6"/>
      <c r="H34" s="6"/>
      <c r="I34" s="6"/>
      <c r="J34" s="6"/>
      <c r="P34" s="6"/>
      <c r="Q34" s="6"/>
      <c r="R34" s="6"/>
      <c r="S34" s="6"/>
    </row>
    <row r="35" spans="2:19" x14ac:dyDescent="0.2">
      <c r="B35" s="6"/>
      <c r="C35" s="7"/>
      <c r="D35" s="7"/>
      <c r="E35" s="7"/>
      <c r="F35" s="7"/>
      <c r="G35" s="7"/>
      <c r="H35" s="7"/>
      <c r="I35" s="7"/>
      <c r="J35" s="7"/>
      <c r="P35" s="7"/>
      <c r="Q35" s="7"/>
      <c r="R35" s="7"/>
      <c r="S35" s="7"/>
    </row>
    <row r="36" spans="2:19" x14ac:dyDescent="0.2">
      <c r="B36" s="7"/>
      <c r="C36" s="5"/>
      <c r="D36" s="5"/>
      <c r="E36" s="5"/>
      <c r="F36" s="5"/>
      <c r="G36" s="5"/>
      <c r="H36" s="5"/>
      <c r="I36" s="5"/>
      <c r="J36" s="5"/>
      <c r="P36" s="5"/>
      <c r="Q36" s="5"/>
      <c r="R36" s="5"/>
      <c r="S36" s="5"/>
    </row>
    <row r="37" spans="2:19" x14ac:dyDescent="0.2">
      <c r="B37" s="5"/>
      <c r="C37" s="6"/>
      <c r="D37" s="6"/>
      <c r="E37" s="6"/>
      <c r="F37" s="6"/>
      <c r="G37" s="6"/>
      <c r="H37" s="6"/>
      <c r="I37" s="6"/>
      <c r="J37" s="6"/>
      <c r="P37" s="6"/>
      <c r="Q37" s="6"/>
      <c r="R37" s="6"/>
      <c r="S37" s="6"/>
    </row>
    <row r="38" spans="2:19" x14ac:dyDescent="0.2">
      <c r="B38" s="6"/>
      <c r="C38" s="7"/>
      <c r="D38" s="7"/>
      <c r="E38" s="7"/>
      <c r="F38" s="7"/>
      <c r="G38" s="7"/>
      <c r="H38" s="7"/>
      <c r="I38" s="7"/>
      <c r="J38" s="7"/>
      <c r="P38" s="7"/>
      <c r="Q38" s="7"/>
      <c r="R38" s="7"/>
      <c r="S38" s="7"/>
    </row>
    <row r="39" spans="2:19" x14ac:dyDescent="0.2">
      <c r="B39" s="7"/>
      <c r="C39" s="5"/>
      <c r="D39" s="5"/>
      <c r="E39" s="5"/>
      <c r="F39" s="5"/>
      <c r="G39" s="5"/>
      <c r="H39" s="5"/>
      <c r="I39" s="5"/>
      <c r="J39" s="5"/>
      <c r="P39" s="5"/>
      <c r="Q39" s="5"/>
      <c r="R39" s="5"/>
      <c r="S39" s="5"/>
    </row>
    <row r="40" spans="2:19" x14ac:dyDescent="0.2">
      <c r="B40" s="5"/>
      <c r="C40" s="6"/>
      <c r="D40" s="6"/>
      <c r="E40" s="6"/>
      <c r="F40" s="6"/>
      <c r="G40" s="6"/>
      <c r="H40" s="6"/>
      <c r="I40" s="6"/>
      <c r="J40" s="6"/>
      <c r="P40" s="6"/>
      <c r="Q40" s="6"/>
      <c r="R40" s="6"/>
      <c r="S40" s="6"/>
    </row>
    <row r="41" spans="2:19" x14ac:dyDescent="0.2">
      <c r="B41" s="6"/>
      <c r="C41" s="7"/>
      <c r="D41" s="7"/>
      <c r="E41" s="7"/>
      <c r="F41" s="7"/>
      <c r="G41" s="7"/>
      <c r="H41" s="7"/>
      <c r="I41" s="7"/>
      <c r="J41" s="7"/>
      <c r="P41" s="7"/>
      <c r="Q41" s="7"/>
      <c r="R41" s="7"/>
      <c r="S41" s="7"/>
    </row>
    <row r="42" spans="2:19" x14ac:dyDescent="0.2">
      <c r="C42" s="5"/>
      <c r="D42" s="5"/>
      <c r="E42" s="5"/>
      <c r="F42" s="5"/>
      <c r="G42" s="5"/>
      <c r="H42" s="5"/>
      <c r="I42" s="5"/>
      <c r="J42" s="5"/>
      <c r="P42" s="5"/>
      <c r="Q42" s="5"/>
      <c r="R42" s="5"/>
      <c r="S42" s="5"/>
    </row>
    <row r="43" spans="2:19" x14ac:dyDescent="0.2">
      <c r="C43" s="6"/>
      <c r="D43" s="6"/>
      <c r="E43" s="6"/>
      <c r="F43" s="6"/>
      <c r="G43" s="6"/>
      <c r="H43" s="6"/>
      <c r="I43" s="6"/>
      <c r="J43" s="6"/>
    </row>
  </sheetData>
  <sheetProtection password="C6C6" sheet="1" objects="1" scenarios="1"/>
  <phoneticPr fontId="3" type="noConversion"/>
  <pageMargins left="0.75" right="0.75" top="1" bottom="1" header="0.5" footer="0.5"/>
  <pageSetup orientation="landscape" r:id="rId1"/>
  <headerFooter alignWithMargins="0"/>
  <ignoredErrors>
    <ignoredError sqref="X5:X16 K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a1de03b0-0592-40a5-b7e4-339aac32d781" xsi:nil="true"/>
  </documentManagement>
</p:properties>
</file>

<file path=customXml/itemProps1.xml><?xml version="1.0" encoding="utf-8"?>
<ds:datastoreItem xmlns:ds="http://schemas.openxmlformats.org/officeDocument/2006/customXml" ds:itemID="{46477817-59CE-47EC-A1D9-5B385C9124B4}"/>
</file>

<file path=customXml/itemProps2.xml><?xml version="1.0" encoding="utf-8"?>
<ds:datastoreItem xmlns:ds="http://schemas.openxmlformats.org/officeDocument/2006/customXml" ds:itemID="{76639A54-CCF2-4872-8D22-F9489E7A53D4}"/>
</file>

<file path=customXml/itemProps3.xml><?xml version="1.0" encoding="utf-8"?>
<ds:datastoreItem xmlns:ds="http://schemas.openxmlformats.org/officeDocument/2006/customXml" ds:itemID="{740F289F-B99F-4F16-BD14-EA9D71CD1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FY16</vt:lpstr>
      <vt:lpstr>FY15</vt:lpstr>
      <vt:lpstr>FY14</vt:lpstr>
      <vt:lpstr>FY13</vt:lpstr>
      <vt:lpstr>FY12</vt:lpstr>
      <vt:lpstr>FY11</vt:lpstr>
    </vt:vector>
  </TitlesOfParts>
  <Company>dpscsg62xp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Nija S. Roberts</dc:creator>
  <cp:lastModifiedBy>Darlene Young</cp:lastModifiedBy>
  <cp:lastPrinted>2016-09-13T19:26:18Z</cp:lastPrinted>
  <dcterms:created xsi:type="dcterms:W3CDTF">2011-04-12T19:55:25Z</dcterms:created>
  <dcterms:modified xsi:type="dcterms:W3CDTF">2017-06-23T15:59:39Z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